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ctteist.sharepoint.com/sites/CTTEI/NAS/Projets/DOSSIERS EN COURS/Chaire 2019 411/2. Coffre à outils et Guide audit/Guide caractérisation/outil cttei/"/>
    </mc:Choice>
  </mc:AlternateContent>
  <xr:revisionPtr revIDLastSave="245" documentId="8_{6AA4B7B6-F222-4546-8818-CB659380B18E}" xr6:coauthVersionLast="46" xr6:coauthVersionMax="46" xr10:uidLastSave="{60725BC7-117F-4977-864B-492B66D7735C}"/>
  <bookViews>
    <workbookView xWindow="-110" yWindow="-110" windowWidth="19420" windowHeight="10420" tabRatio="754" xr2:uid="{00000000-000D-0000-FFFF-FFFF00000000}"/>
  </bookViews>
  <sheets>
    <sheet name="Zones" sheetId="10" r:id="rId1"/>
    <sheet name="Voies de collecte" sheetId="45" r:id="rId2"/>
    <sheet name="Grille de tri" sheetId="8" r:id="rId3"/>
    <sheet name="Équipement" sheetId="14" r:id="rId4"/>
    <sheet name="Pesée" sheetId="7" r:id="rId5"/>
    <sheet name="Analyse  - performance" sheetId="58" r:id="rId6"/>
    <sheet name="Analyse - génération" sheetId="60" r:id="rId7"/>
    <sheet name="Analyse - tri" sheetId="62" r:id="rId8"/>
    <sheet name="Analyse - contamination" sheetId="61" r:id="rId9"/>
    <sheet name="À propos" sheetId="56" r:id="rId10"/>
  </sheets>
  <externalReferences>
    <externalReference r:id="rId11"/>
    <externalReference r:id="rId12"/>
  </externalReferences>
  <definedNames>
    <definedName name="_xlnm._FilterDatabase" localSheetId="3" hidden="1">Équipement!$B$8:$D$8</definedName>
    <definedName name="_xlnm._FilterDatabase" localSheetId="2" hidden="1">'Grille de tri'!$B$5:$B$123</definedName>
    <definedName name="_xlnm._FilterDatabase" localSheetId="4" hidden="1">Pesée!$B$6:$N$461</definedName>
    <definedName name="_xlnm._FilterDatabase" localSheetId="0" hidden="1">Zones!$B$5:$B$17</definedName>
    <definedName name="Cat" localSheetId="8">Grille[[Catégorie de matières ]]</definedName>
    <definedName name="Cat" localSheetId="6">Grille[[Catégorie de matières ]]</definedName>
    <definedName name="Cat" localSheetId="7">Grille[[Catégorie de matières ]]</definedName>
    <definedName name="Cat">Grille[[Catégorie de matières ]]</definedName>
    <definedName name="Commodities">'[1]distance considered'!$B$6:$B$49</definedName>
    <definedName name="GWP">[2]Pedigree!$B$25:$B$26</definedName>
    <definedName name="Lieu" localSheetId="8">Lieux[Lieu]</definedName>
    <definedName name="Lieu" localSheetId="6">Lieux[Lieu]</definedName>
    <definedName name="Lieu" localSheetId="7">Lieux[Lieu]</definedName>
    <definedName name="Lieu">Lieux[Lieu]</definedName>
    <definedName name="Mode" localSheetId="8">Voies[Voie de collecte]</definedName>
    <definedName name="Mode" localSheetId="6">Voies[Voie de collecte]</definedName>
    <definedName name="Mode" localSheetId="7">Voies[Voie de collecte]</definedName>
    <definedName name="Mode">Voies[Voie de collecte]</definedName>
    <definedName name="Pedigree">[2]Pedigree!$C$3:$F$3</definedName>
    <definedName name="POG" localSheetId="8">POGS[Équipement (Lieu + Voie)]</definedName>
    <definedName name="POG" localSheetId="6">POGS[Équipement (Lieu + Voie)]</definedName>
    <definedName name="POG" localSheetId="7">POGS[Équipement (Lieu + Voie)]</definedName>
    <definedName name="POG">POGS[Équipement (Lieu + Voie)]</definedName>
    <definedName name="ProcessTypes">[2]Pedigree!$B$12:$B$20</definedName>
    <definedName name="qualite_donnees">[2]Listes!$Q$3:$Q$6</definedName>
    <definedName name="Secteur">Zones!$B$6:$B$17</definedName>
    <definedName name="w" localSheetId="8">POGS[Équipement (Lieu + Voie)]</definedName>
    <definedName name="w" localSheetId="6">POGS[Équipement (Lieu + Voie)]</definedName>
    <definedName name="w" localSheetId="7">POGS[Équipement (Lieu + Voie)]</definedName>
    <definedName name="w">POGS[Équipement (Lieu + Voie)]</definedName>
    <definedName name="x" localSheetId="8">Voies[Voie de collecte]</definedName>
    <definedName name="x" localSheetId="6">Voies[Voie de collecte]</definedName>
    <definedName name="x" localSheetId="7">Voies[Voie de collecte]</definedName>
    <definedName name="x">Voies[Voie de collecte]</definedName>
    <definedName name="y" localSheetId="8">Voies[Voie de collecte]</definedName>
    <definedName name="y" localSheetId="6">Voies[Voie de collecte]</definedName>
    <definedName name="y" localSheetId="7">Voies[Voie de collecte]</definedName>
    <definedName name="y">Voies[Voie de collecte]</definedName>
  </definedNames>
  <calcPr calcId="191029"/>
  <pivotCaches>
    <pivotCache cacheId="31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7" l="1"/>
  <c r="N20" i="7"/>
  <c r="N7" i="7"/>
  <c r="M8" i="7"/>
  <c r="M9" i="7"/>
  <c r="N9" i="7" s="1"/>
  <c r="M10" i="7"/>
  <c r="N10" i="7" s="1"/>
  <c r="M11" i="7"/>
  <c r="N11" i="7" s="1"/>
  <c r="M12" i="7"/>
  <c r="N12" i="7" s="1"/>
  <c r="M13" i="7"/>
  <c r="N13" i="7" s="1"/>
  <c r="M14" i="7"/>
  <c r="N14" i="7" s="1"/>
  <c r="M15" i="7"/>
  <c r="N15" i="7" s="1"/>
  <c r="M16" i="7"/>
  <c r="N16" i="7" s="1"/>
  <c r="M17" i="7"/>
  <c r="N17" i="7" s="1"/>
  <c r="M18" i="7"/>
  <c r="N18" i="7" s="1"/>
  <c r="M19" i="7"/>
  <c r="N19" i="7" s="1"/>
  <c r="M20" i="7"/>
  <c r="M21" i="7"/>
  <c r="N21" i="7" s="1"/>
  <c r="M22" i="7"/>
  <c r="N22" i="7" s="1"/>
  <c r="M23" i="7"/>
  <c r="N23" i="7" s="1"/>
  <c r="M24" i="7"/>
  <c r="N24" i="7" s="1"/>
  <c r="M25" i="7"/>
  <c r="N25" i="7" s="1"/>
  <c r="M26" i="7"/>
  <c r="N26" i="7" s="1"/>
  <c r="M27" i="7"/>
  <c r="N27" i="7" s="1"/>
  <c r="M28" i="7"/>
  <c r="N28" i="7" s="1"/>
  <c r="M29" i="7"/>
  <c r="N29" i="7" s="1"/>
  <c r="M30" i="7"/>
  <c r="N30" i="7" s="1"/>
  <c r="M31" i="7"/>
  <c r="N31" i="7" s="1"/>
  <c r="M32" i="7"/>
  <c r="N32" i="7" s="1"/>
  <c r="M33" i="7"/>
  <c r="N33" i="7" s="1"/>
  <c r="M34" i="7"/>
  <c r="N34" i="7" s="1"/>
  <c r="M35" i="7"/>
  <c r="N35" i="7" s="1"/>
  <c r="M36" i="7"/>
  <c r="N36" i="7" s="1"/>
  <c r="M37" i="7"/>
  <c r="N37" i="7" s="1"/>
  <c r="M38" i="7"/>
  <c r="N38" i="7" s="1"/>
  <c r="M39" i="7"/>
  <c r="N39" i="7" s="1"/>
  <c r="M40" i="7"/>
  <c r="N40" i="7" s="1"/>
  <c r="M41" i="7"/>
  <c r="N41" i="7" s="1"/>
  <c r="M42" i="7"/>
  <c r="N42" i="7" s="1"/>
  <c r="M43" i="7"/>
  <c r="N43" i="7" s="1"/>
  <c r="M44" i="7"/>
  <c r="N44" i="7" s="1"/>
  <c r="M45" i="7"/>
  <c r="N45" i="7" s="1"/>
  <c r="M46" i="7"/>
  <c r="N46" i="7" s="1"/>
  <c r="M47" i="7"/>
  <c r="N47" i="7" s="1"/>
  <c r="M48" i="7"/>
  <c r="N48" i="7" s="1"/>
  <c r="M49" i="7"/>
  <c r="N49" i="7" s="1"/>
  <c r="M50" i="7"/>
  <c r="N50" i="7" s="1"/>
  <c r="M51" i="7"/>
  <c r="N51" i="7" s="1"/>
  <c r="M52" i="7"/>
  <c r="N52" i="7" s="1"/>
  <c r="M53" i="7"/>
  <c r="N53" i="7" s="1"/>
  <c r="M54" i="7"/>
  <c r="N54" i="7" s="1"/>
  <c r="M55" i="7"/>
  <c r="N55" i="7" s="1"/>
  <c r="M56" i="7"/>
  <c r="N56" i="7" s="1"/>
  <c r="M57" i="7"/>
  <c r="N57" i="7" s="1"/>
  <c r="M58" i="7"/>
  <c r="N58" i="7" s="1"/>
  <c r="M59" i="7"/>
  <c r="N59" i="7" s="1"/>
  <c r="M60" i="7"/>
  <c r="N60" i="7" s="1"/>
  <c r="M61" i="7"/>
  <c r="N61" i="7" s="1"/>
  <c r="M62" i="7"/>
  <c r="N62" i="7" s="1"/>
  <c r="M63" i="7"/>
  <c r="N63" i="7" s="1"/>
  <c r="M64" i="7"/>
  <c r="N64" i="7" s="1"/>
  <c r="M65" i="7"/>
  <c r="N65" i="7" s="1"/>
  <c r="M66" i="7"/>
  <c r="N66" i="7" s="1"/>
  <c r="M67" i="7"/>
  <c r="N67" i="7" s="1"/>
  <c r="M68" i="7"/>
  <c r="N68" i="7" s="1"/>
  <c r="M69" i="7"/>
  <c r="N69" i="7" s="1"/>
  <c r="M70" i="7"/>
  <c r="N70" i="7" s="1"/>
  <c r="M71" i="7"/>
  <c r="N71" i="7" s="1"/>
  <c r="M72" i="7"/>
  <c r="N72" i="7" s="1"/>
  <c r="M73" i="7"/>
  <c r="N73" i="7" s="1"/>
  <c r="M74" i="7"/>
  <c r="N74" i="7" s="1"/>
  <c r="M75" i="7"/>
  <c r="N75" i="7" s="1"/>
  <c r="M76" i="7"/>
  <c r="N76" i="7" s="1"/>
  <c r="M77" i="7"/>
  <c r="N77" i="7" s="1"/>
  <c r="M78" i="7"/>
  <c r="N78" i="7" s="1"/>
  <c r="M79" i="7"/>
  <c r="N79" i="7" s="1"/>
  <c r="M80" i="7"/>
  <c r="N80" i="7" s="1"/>
  <c r="M81" i="7"/>
  <c r="N81" i="7" s="1"/>
  <c r="M82" i="7"/>
  <c r="N82" i="7" s="1"/>
  <c r="M83" i="7"/>
  <c r="N83" i="7" s="1"/>
  <c r="M84" i="7"/>
  <c r="N84" i="7" s="1"/>
  <c r="M85" i="7"/>
  <c r="N85" i="7" s="1"/>
  <c r="M86" i="7"/>
  <c r="N86" i="7" s="1"/>
  <c r="M87" i="7"/>
  <c r="N87" i="7" s="1"/>
  <c r="M88" i="7"/>
  <c r="N88" i="7" s="1"/>
  <c r="M89" i="7"/>
  <c r="N89" i="7" s="1"/>
  <c r="M90" i="7"/>
  <c r="N90" i="7" s="1"/>
  <c r="M91" i="7"/>
  <c r="N91" i="7" s="1"/>
  <c r="M92" i="7"/>
  <c r="N92" i="7" s="1"/>
  <c r="M93" i="7"/>
  <c r="N93" i="7" s="1"/>
  <c r="M94" i="7"/>
  <c r="N94" i="7" s="1"/>
  <c r="M95" i="7"/>
  <c r="N95" i="7" s="1"/>
  <c r="M96" i="7"/>
  <c r="N96" i="7" s="1"/>
  <c r="M97" i="7"/>
  <c r="N97" i="7" s="1"/>
  <c r="M98" i="7"/>
  <c r="N98" i="7" s="1"/>
  <c r="M99" i="7"/>
  <c r="N99" i="7" s="1"/>
  <c r="M100" i="7"/>
  <c r="N100" i="7" s="1"/>
  <c r="M101" i="7"/>
  <c r="N101" i="7" s="1"/>
  <c r="M102" i="7"/>
  <c r="N102" i="7" s="1"/>
  <c r="M103" i="7"/>
  <c r="N103" i="7" s="1"/>
  <c r="M104" i="7"/>
  <c r="N104" i="7" s="1"/>
  <c r="M105" i="7"/>
  <c r="N105" i="7" s="1"/>
  <c r="M106" i="7"/>
  <c r="N106" i="7" s="1"/>
  <c r="M107" i="7"/>
  <c r="N107" i="7" s="1"/>
  <c r="M108" i="7"/>
  <c r="N108" i="7" s="1"/>
  <c r="M109" i="7"/>
  <c r="N109" i="7" s="1"/>
  <c r="M110" i="7"/>
  <c r="N110" i="7" s="1"/>
  <c r="M111" i="7"/>
  <c r="N111" i="7" s="1"/>
  <c r="M112" i="7"/>
  <c r="N112" i="7" s="1"/>
  <c r="M113" i="7"/>
  <c r="N113" i="7" s="1"/>
  <c r="M114" i="7"/>
  <c r="N114" i="7" s="1"/>
  <c r="M115" i="7"/>
  <c r="N115" i="7" s="1"/>
  <c r="M116" i="7"/>
  <c r="N116" i="7" s="1"/>
  <c r="M117" i="7"/>
  <c r="N117" i="7" s="1"/>
  <c r="M118" i="7"/>
  <c r="N118" i="7" s="1"/>
  <c r="M119" i="7"/>
  <c r="N119" i="7" s="1"/>
  <c r="M120" i="7"/>
  <c r="N120" i="7" s="1"/>
  <c r="M121" i="7"/>
  <c r="N121" i="7" s="1"/>
  <c r="M122" i="7"/>
  <c r="N122" i="7" s="1"/>
  <c r="M123" i="7"/>
  <c r="N123" i="7" s="1"/>
  <c r="M124" i="7"/>
  <c r="N124" i="7" s="1"/>
  <c r="M125" i="7"/>
  <c r="N125" i="7" s="1"/>
  <c r="M126" i="7"/>
  <c r="N126" i="7" s="1"/>
  <c r="M127" i="7"/>
  <c r="N127" i="7" s="1"/>
  <c r="M128" i="7"/>
  <c r="N128" i="7" s="1"/>
  <c r="M129" i="7"/>
  <c r="N129" i="7" s="1"/>
  <c r="M130" i="7"/>
  <c r="N130" i="7" s="1"/>
  <c r="M131" i="7"/>
  <c r="N131" i="7" s="1"/>
  <c r="M132" i="7"/>
  <c r="N132" i="7" s="1"/>
  <c r="M133" i="7"/>
  <c r="N133" i="7" s="1"/>
  <c r="M134" i="7"/>
  <c r="N134" i="7" s="1"/>
  <c r="M135" i="7"/>
  <c r="N135" i="7" s="1"/>
  <c r="M136" i="7"/>
  <c r="N136" i="7" s="1"/>
  <c r="M137" i="7"/>
  <c r="N137" i="7" s="1"/>
  <c r="M138" i="7"/>
  <c r="N138" i="7" s="1"/>
  <c r="M139" i="7"/>
  <c r="N139" i="7" s="1"/>
  <c r="M140" i="7"/>
  <c r="N140" i="7" s="1"/>
  <c r="M141" i="7"/>
  <c r="N141" i="7" s="1"/>
  <c r="M142" i="7"/>
  <c r="N142" i="7" s="1"/>
  <c r="M143" i="7"/>
  <c r="N143" i="7" s="1"/>
  <c r="M144" i="7"/>
  <c r="N144" i="7" s="1"/>
  <c r="M145" i="7"/>
  <c r="N145" i="7" s="1"/>
  <c r="M146" i="7"/>
  <c r="N146" i="7" s="1"/>
  <c r="M147" i="7"/>
  <c r="N147" i="7" s="1"/>
  <c r="M148" i="7"/>
  <c r="N148" i="7" s="1"/>
  <c r="M149" i="7"/>
  <c r="N149" i="7" s="1"/>
  <c r="M150" i="7"/>
  <c r="N150" i="7" s="1"/>
  <c r="M151" i="7"/>
  <c r="N151" i="7" s="1"/>
  <c r="M152" i="7"/>
  <c r="N152" i="7" s="1"/>
  <c r="M153" i="7"/>
  <c r="N153" i="7" s="1"/>
  <c r="M154" i="7"/>
  <c r="N154" i="7" s="1"/>
  <c r="M155" i="7"/>
  <c r="N155" i="7" s="1"/>
  <c r="M156" i="7"/>
  <c r="N156" i="7" s="1"/>
  <c r="M157" i="7"/>
  <c r="N157" i="7" s="1"/>
  <c r="M158" i="7"/>
  <c r="N158" i="7" s="1"/>
  <c r="M159" i="7"/>
  <c r="N159" i="7" s="1"/>
  <c r="M160" i="7"/>
  <c r="N160" i="7" s="1"/>
  <c r="M161" i="7"/>
  <c r="N161" i="7" s="1"/>
  <c r="M162" i="7"/>
  <c r="N162" i="7" s="1"/>
  <c r="M163" i="7"/>
  <c r="N163" i="7" s="1"/>
  <c r="M164" i="7"/>
  <c r="N164" i="7" s="1"/>
  <c r="M165" i="7"/>
  <c r="N165" i="7" s="1"/>
  <c r="M166" i="7"/>
  <c r="N166" i="7" s="1"/>
  <c r="M167" i="7"/>
  <c r="N167" i="7" s="1"/>
  <c r="M168" i="7"/>
  <c r="N168" i="7" s="1"/>
  <c r="M169" i="7"/>
  <c r="N169" i="7" s="1"/>
  <c r="M170" i="7"/>
  <c r="N170" i="7" s="1"/>
  <c r="M171" i="7"/>
  <c r="N171" i="7" s="1"/>
  <c r="M172" i="7"/>
  <c r="N172" i="7" s="1"/>
  <c r="M173" i="7"/>
  <c r="N173" i="7" s="1"/>
  <c r="M174" i="7"/>
  <c r="N174" i="7" s="1"/>
  <c r="M175" i="7"/>
  <c r="N175" i="7" s="1"/>
  <c r="M176" i="7"/>
  <c r="N176" i="7" s="1"/>
  <c r="M177" i="7"/>
  <c r="N177" i="7" s="1"/>
  <c r="M178" i="7"/>
  <c r="N178" i="7" s="1"/>
  <c r="M179" i="7"/>
  <c r="N179" i="7" s="1"/>
  <c r="M180" i="7"/>
  <c r="N180" i="7" s="1"/>
  <c r="M181" i="7"/>
  <c r="N181" i="7" s="1"/>
  <c r="M182" i="7"/>
  <c r="N182" i="7" s="1"/>
  <c r="M183" i="7"/>
  <c r="N183" i="7" s="1"/>
  <c r="M184" i="7"/>
  <c r="N184" i="7" s="1"/>
  <c r="M185" i="7"/>
  <c r="N185" i="7" s="1"/>
  <c r="M186" i="7"/>
  <c r="N186" i="7" s="1"/>
  <c r="M187" i="7"/>
  <c r="N187" i="7" s="1"/>
  <c r="M188" i="7"/>
  <c r="N188" i="7" s="1"/>
  <c r="M189" i="7"/>
  <c r="N189" i="7" s="1"/>
  <c r="M190" i="7"/>
  <c r="N190" i="7" s="1"/>
  <c r="M191" i="7"/>
  <c r="N191" i="7" s="1"/>
  <c r="M192" i="7"/>
  <c r="N192" i="7" s="1"/>
  <c r="M193" i="7"/>
  <c r="N193" i="7" s="1"/>
  <c r="M194" i="7"/>
  <c r="N194" i="7" s="1"/>
  <c r="M195" i="7"/>
  <c r="N195" i="7" s="1"/>
  <c r="M196" i="7"/>
  <c r="N196" i="7" s="1"/>
  <c r="M197" i="7"/>
  <c r="N197" i="7" s="1"/>
  <c r="M198" i="7"/>
  <c r="N198" i="7" s="1"/>
  <c r="M199" i="7"/>
  <c r="N199" i="7" s="1"/>
  <c r="M200" i="7"/>
  <c r="N200" i="7" s="1"/>
  <c r="M201" i="7"/>
  <c r="N201" i="7" s="1"/>
  <c r="M202" i="7"/>
  <c r="N202" i="7" s="1"/>
  <c r="M203" i="7"/>
  <c r="N203" i="7" s="1"/>
  <c r="M204" i="7"/>
  <c r="N204" i="7" s="1"/>
  <c r="M205" i="7"/>
  <c r="N205" i="7" s="1"/>
  <c r="M206" i="7"/>
  <c r="N206" i="7" s="1"/>
  <c r="M207" i="7"/>
  <c r="N207" i="7" s="1"/>
  <c r="M208" i="7"/>
  <c r="N208" i="7" s="1"/>
  <c r="M209" i="7"/>
  <c r="N209" i="7" s="1"/>
  <c r="M210" i="7"/>
  <c r="N210" i="7" s="1"/>
  <c r="M211" i="7"/>
  <c r="N211" i="7" s="1"/>
  <c r="M212" i="7"/>
  <c r="N212" i="7" s="1"/>
  <c r="M213" i="7"/>
  <c r="N213" i="7" s="1"/>
  <c r="M214" i="7"/>
  <c r="N214" i="7" s="1"/>
  <c r="M215" i="7"/>
  <c r="N215" i="7" s="1"/>
  <c r="M216" i="7"/>
  <c r="N216" i="7" s="1"/>
  <c r="M217" i="7"/>
  <c r="N217" i="7" s="1"/>
  <c r="M218" i="7"/>
  <c r="N218" i="7" s="1"/>
  <c r="M219" i="7"/>
  <c r="N219" i="7" s="1"/>
  <c r="M220" i="7"/>
  <c r="N220" i="7" s="1"/>
  <c r="M221" i="7"/>
  <c r="N221" i="7" s="1"/>
  <c r="M222" i="7"/>
  <c r="N222" i="7" s="1"/>
  <c r="M223" i="7"/>
  <c r="N223" i="7" s="1"/>
  <c r="M224" i="7"/>
  <c r="N224" i="7" s="1"/>
  <c r="M225" i="7"/>
  <c r="N225" i="7" s="1"/>
  <c r="M226" i="7"/>
  <c r="N226" i="7" s="1"/>
  <c r="M227" i="7"/>
  <c r="N227" i="7" s="1"/>
  <c r="M228" i="7"/>
  <c r="N228" i="7" s="1"/>
  <c r="M229" i="7"/>
  <c r="N229" i="7" s="1"/>
  <c r="M230" i="7"/>
  <c r="N230" i="7" s="1"/>
  <c r="M231" i="7"/>
  <c r="N231" i="7" s="1"/>
  <c r="M232" i="7"/>
  <c r="N232" i="7" s="1"/>
  <c r="M233" i="7"/>
  <c r="N233" i="7" s="1"/>
  <c r="M234" i="7"/>
  <c r="N234" i="7" s="1"/>
  <c r="M235" i="7"/>
  <c r="N235" i="7" s="1"/>
  <c r="M236" i="7"/>
  <c r="N236" i="7" s="1"/>
  <c r="M237" i="7"/>
  <c r="N237" i="7" s="1"/>
  <c r="M238" i="7"/>
  <c r="N238" i="7" s="1"/>
  <c r="M239" i="7"/>
  <c r="N239" i="7" s="1"/>
  <c r="M240" i="7"/>
  <c r="N240" i="7" s="1"/>
  <c r="M241" i="7"/>
  <c r="N241" i="7" s="1"/>
  <c r="M242" i="7"/>
  <c r="N242" i="7" s="1"/>
  <c r="M243" i="7"/>
  <c r="N243" i="7" s="1"/>
  <c r="M244" i="7"/>
  <c r="N244" i="7" s="1"/>
  <c r="M245" i="7"/>
  <c r="N245" i="7" s="1"/>
  <c r="M246" i="7"/>
  <c r="N246" i="7" s="1"/>
  <c r="M247" i="7"/>
  <c r="N247" i="7" s="1"/>
  <c r="M248" i="7"/>
  <c r="N248" i="7" s="1"/>
  <c r="M249" i="7"/>
  <c r="N249" i="7" s="1"/>
  <c r="M250" i="7"/>
  <c r="N250" i="7" s="1"/>
  <c r="M251" i="7"/>
  <c r="N251" i="7" s="1"/>
  <c r="M252" i="7"/>
  <c r="N252" i="7" s="1"/>
  <c r="M253" i="7"/>
  <c r="N253" i="7" s="1"/>
  <c r="M254" i="7"/>
  <c r="N254" i="7" s="1"/>
  <c r="M255" i="7"/>
  <c r="N255" i="7" s="1"/>
  <c r="M256" i="7"/>
  <c r="N256" i="7" s="1"/>
  <c r="M257" i="7"/>
  <c r="N257" i="7" s="1"/>
  <c r="M258" i="7"/>
  <c r="N258" i="7" s="1"/>
  <c r="M259" i="7"/>
  <c r="N259" i="7" s="1"/>
  <c r="M260" i="7"/>
  <c r="N260" i="7" s="1"/>
  <c r="M261" i="7"/>
  <c r="N261" i="7" s="1"/>
  <c r="M262" i="7"/>
  <c r="N262" i="7" s="1"/>
  <c r="M263" i="7"/>
  <c r="N263" i="7" s="1"/>
  <c r="M264" i="7"/>
  <c r="N264" i="7" s="1"/>
  <c r="M265" i="7"/>
  <c r="N265" i="7" s="1"/>
  <c r="M266" i="7"/>
  <c r="N266" i="7" s="1"/>
  <c r="M267" i="7"/>
  <c r="N267" i="7" s="1"/>
  <c r="M268" i="7"/>
  <c r="N268" i="7" s="1"/>
  <c r="M269" i="7"/>
  <c r="N269" i="7" s="1"/>
  <c r="M270" i="7"/>
  <c r="N270" i="7" s="1"/>
  <c r="M271" i="7"/>
  <c r="N271" i="7" s="1"/>
  <c r="M272" i="7"/>
  <c r="N272" i="7" s="1"/>
  <c r="M273" i="7"/>
  <c r="N273" i="7" s="1"/>
  <c r="M274" i="7"/>
  <c r="N274" i="7" s="1"/>
  <c r="M275" i="7"/>
  <c r="N275" i="7" s="1"/>
  <c r="M276" i="7"/>
  <c r="N276" i="7" s="1"/>
  <c r="M277" i="7"/>
  <c r="N277" i="7" s="1"/>
  <c r="M278" i="7"/>
  <c r="N278" i="7" s="1"/>
  <c r="M279" i="7"/>
  <c r="N279" i="7" s="1"/>
  <c r="M280" i="7"/>
  <c r="N280" i="7" s="1"/>
  <c r="M281" i="7"/>
  <c r="N281" i="7" s="1"/>
  <c r="M282" i="7"/>
  <c r="N282" i="7" s="1"/>
  <c r="M283" i="7"/>
  <c r="N283" i="7" s="1"/>
  <c r="M284" i="7"/>
  <c r="N284" i="7" s="1"/>
  <c r="M285" i="7"/>
  <c r="N285" i="7" s="1"/>
  <c r="M286" i="7"/>
  <c r="N286" i="7" s="1"/>
  <c r="M287" i="7"/>
  <c r="N287" i="7" s="1"/>
  <c r="M288" i="7"/>
  <c r="N288" i="7" s="1"/>
  <c r="M289" i="7"/>
  <c r="N289" i="7" s="1"/>
  <c r="M290" i="7"/>
  <c r="N290" i="7" s="1"/>
  <c r="M291" i="7"/>
  <c r="N291" i="7" s="1"/>
  <c r="M292" i="7"/>
  <c r="N292" i="7" s="1"/>
  <c r="M293" i="7"/>
  <c r="N293" i="7" s="1"/>
  <c r="M294" i="7"/>
  <c r="N294" i="7" s="1"/>
  <c r="M295" i="7"/>
  <c r="N295" i="7" s="1"/>
  <c r="M296" i="7"/>
  <c r="N296" i="7" s="1"/>
  <c r="M297" i="7"/>
  <c r="N297" i="7" s="1"/>
  <c r="M298" i="7"/>
  <c r="N298" i="7" s="1"/>
  <c r="M299" i="7"/>
  <c r="N299" i="7" s="1"/>
  <c r="M300" i="7"/>
  <c r="N300" i="7" s="1"/>
  <c r="M301" i="7"/>
  <c r="N301" i="7" s="1"/>
  <c r="M302" i="7"/>
  <c r="N302" i="7" s="1"/>
  <c r="M303" i="7"/>
  <c r="N303" i="7" s="1"/>
  <c r="M304" i="7"/>
  <c r="N304" i="7" s="1"/>
  <c r="M305" i="7"/>
  <c r="N305" i="7" s="1"/>
  <c r="M306" i="7"/>
  <c r="N306" i="7" s="1"/>
  <c r="M307" i="7"/>
  <c r="N307" i="7" s="1"/>
  <c r="M308" i="7"/>
  <c r="N308" i="7" s="1"/>
  <c r="M309" i="7"/>
  <c r="N309" i="7" s="1"/>
  <c r="M310" i="7"/>
  <c r="N310" i="7" s="1"/>
  <c r="M311" i="7"/>
  <c r="N311" i="7" s="1"/>
  <c r="M312" i="7"/>
  <c r="N312" i="7" s="1"/>
  <c r="M313" i="7"/>
  <c r="N313" i="7" s="1"/>
  <c r="M314" i="7"/>
  <c r="N314" i="7" s="1"/>
  <c r="M315" i="7"/>
  <c r="N315" i="7" s="1"/>
  <c r="M316" i="7"/>
  <c r="N316" i="7" s="1"/>
  <c r="M317" i="7"/>
  <c r="N317" i="7" s="1"/>
  <c r="M318" i="7"/>
  <c r="N318" i="7" s="1"/>
  <c r="M319" i="7"/>
  <c r="N319" i="7" s="1"/>
  <c r="M320" i="7"/>
  <c r="N320" i="7" s="1"/>
  <c r="M321" i="7"/>
  <c r="N321" i="7" s="1"/>
  <c r="M322" i="7"/>
  <c r="N322" i="7" s="1"/>
  <c r="M323" i="7"/>
  <c r="N323" i="7" s="1"/>
  <c r="M324" i="7"/>
  <c r="N324" i="7" s="1"/>
  <c r="M325" i="7"/>
  <c r="N325" i="7" s="1"/>
  <c r="M326" i="7"/>
  <c r="N326" i="7" s="1"/>
  <c r="M327" i="7"/>
  <c r="N327" i="7" s="1"/>
  <c r="M328" i="7"/>
  <c r="N328" i="7" s="1"/>
  <c r="M329" i="7"/>
  <c r="N329" i="7" s="1"/>
  <c r="M330" i="7"/>
  <c r="N330" i="7" s="1"/>
  <c r="M331" i="7"/>
  <c r="N331" i="7" s="1"/>
  <c r="M332" i="7"/>
  <c r="N332" i="7" s="1"/>
  <c r="M333" i="7"/>
  <c r="N333" i="7" s="1"/>
  <c r="M334" i="7"/>
  <c r="N334" i="7" s="1"/>
  <c r="M335" i="7"/>
  <c r="N335" i="7" s="1"/>
  <c r="M336" i="7"/>
  <c r="N336" i="7" s="1"/>
  <c r="M337" i="7"/>
  <c r="N337" i="7" s="1"/>
  <c r="M338" i="7"/>
  <c r="N338" i="7" s="1"/>
  <c r="M339" i="7"/>
  <c r="N339" i="7" s="1"/>
  <c r="M340" i="7"/>
  <c r="N340" i="7" s="1"/>
  <c r="M341" i="7"/>
  <c r="N341" i="7" s="1"/>
  <c r="M342" i="7"/>
  <c r="N342" i="7" s="1"/>
  <c r="M343" i="7"/>
  <c r="N343" i="7" s="1"/>
  <c r="M344" i="7"/>
  <c r="N344" i="7" s="1"/>
  <c r="M345" i="7"/>
  <c r="N345" i="7" s="1"/>
  <c r="M346" i="7"/>
  <c r="N346" i="7" s="1"/>
  <c r="M347" i="7"/>
  <c r="N347" i="7" s="1"/>
  <c r="M348" i="7"/>
  <c r="N348" i="7" s="1"/>
  <c r="M349" i="7"/>
  <c r="N349" i="7" s="1"/>
  <c r="M350" i="7"/>
  <c r="N350" i="7" s="1"/>
  <c r="M351" i="7"/>
  <c r="N351" i="7" s="1"/>
  <c r="M352" i="7"/>
  <c r="N352" i="7" s="1"/>
  <c r="M353" i="7"/>
  <c r="N353" i="7" s="1"/>
  <c r="M354" i="7"/>
  <c r="N354" i="7" s="1"/>
  <c r="M355" i="7"/>
  <c r="N355" i="7" s="1"/>
  <c r="M356" i="7"/>
  <c r="N356" i="7" s="1"/>
  <c r="M357" i="7"/>
  <c r="N357" i="7" s="1"/>
  <c r="M358" i="7"/>
  <c r="N358" i="7" s="1"/>
  <c r="M359" i="7"/>
  <c r="N359" i="7" s="1"/>
  <c r="M360" i="7"/>
  <c r="N360" i="7" s="1"/>
  <c r="M361" i="7"/>
  <c r="N361" i="7" s="1"/>
  <c r="M362" i="7"/>
  <c r="N362" i="7" s="1"/>
  <c r="M363" i="7"/>
  <c r="N363" i="7" s="1"/>
  <c r="M364" i="7"/>
  <c r="N364" i="7" s="1"/>
  <c r="M365" i="7"/>
  <c r="N365" i="7" s="1"/>
  <c r="M366" i="7"/>
  <c r="N366" i="7" s="1"/>
  <c r="M367" i="7"/>
  <c r="N367" i="7" s="1"/>
  <c r="M368" i="7"/>
  <c r="N368" i="7" s="1"/>
  <c r="M369" i="7"/>
  <c r="N369" i="7" s="1"/>
  <c r="M370" i="7"/>
  <c r="N370" i="7" s="1"/>
  <c r="M371" i="7"/>
  <c r="N371" i="7" s="1"/>
  <c r="M372" i="7"/>
  <c r="N372" i="7" s="1"/>
  <c r="M373" i="7"/>
  <c r="N373" i="7" s="1"/>
  <c r="M374" i="7"/>
  <c r="N374" i="7" s="1"/>
  <c r="M375" i="7"/>
  <c r="N375" i="7" s="1"/>
  <c r="M376" i="7"/>
  <c r="N376" i="7" s="1"/>
  <c r="M377" i="7"/>
  <c r="N377" i="7" s="1"/>
  <c r="M378" i="7"/>
  <c r="N378" i="7" s="1"/>
  <c r="M379" i="7"/>
  <c r="N379" i="7" s="1"/>
  <c r="M380" i="7"/>
  <c r="N380" i="7" s="1"/>
  <c r="M381" i="7"/>
  <c r="N381" i="7" s="1"/>
  <c r="M382" i="7"/>
  <c r="N382" i="7" s="1"/>
  <c r="M383" i="7"/>
  <c r="N383" i="7" s="1"/>
  <c r="M384" i="7"/>
  <c r="N384" i="7" s="1"/>
  <c r="M385" i="7"/>
  <c r="N385" i="7" s="1"/>
  <c r="M386" i="7"/>
  <c r="N386" i="7" s="1"/>
  <c r="M387" i="7"/>
  <c r="N387" i="7" s="1"/>
  <c r="M388" i="7"/>
  <c r="N388" i="7" s="1"/>
  <c r="M389" i="7"/>
  <c r="N389" i="7" s="1"/>
  <c r="M390" i="7"/>
  <c r="N390" i="7" s="1"/>
  <c r="M391" i="7"/>
  <c r="N391" i="7" s="1"/>
  <c r="M392" i="7"/>
  <c r="N392" i="7" s="1"/>
  <c r="M393" i="7"/>
  <c r="N393" i="7" s="1"/>
  <c r="M394" i="7"/>
  <c r="N394" i="7" s="1"/>
  <c r="M395" i="7"/>
  <c r="N395" i="7" s="1"/>
  <c r="M396" i="7"/>
  <c r="N396" i="7" s="1"/>
  <c r="M397" i="7"/>
  <c r="N397" i="7" s="1"/>
  <c r="M398" i="7"/>
  <c r="N398" i="7" s="1"/>
  <c r="M399" i="7"/>
  <c r="N399" i="7" s="1"/>
  <c r="M400" i="7"/>
  <c r="N400" i="7" s="1"/>
  <c r="M401" i="7"/>
  <c r="N401" i="7" s="1"/>
  <c r="M402" i="7"/>
  <c r="N402" i="7" s="1"/>
  <c r="M403" i="7"/>
  <c r="N403" i="7" s="1"/>
  <c r="M404" i="7"/>
  <c r="N404" i="7" s="1"/>
  <c r="M405" i="7"/>
  <c r="N405" i="7" s="1"/>
  <c r="M406" i="7"/>
  <c r="N406" i="7" s="1"/>
  <c r="M407" i="7"/>
  <c r="N407" i="7" s="1"/>
  <c r="M408" i="7"/>
  <c r="N408" i="7" s="1"/>
  <c r="M409" i="7"/>
  <c r="N409" i="7" s="1"/>
  <c r="M410" i="7"/>
  <c r="N410" i="7" s="1"/>
  <c r="M411" i="7"/>
  <c r="N411" i="7" s="1"/>
  <c r="M412" i="7"/>
  <c r="N412" i="7" s="1"/>
  <c r="M413" i="7"/>
  <c r="N413" i="7" s="1"/>
  <c r="M414" i="7"/>
  <c r="N414" i="7" s="1"/>
  <c r="M415" i="7"/>
  <c r="N415" i="7" s="1"/>
  <c r="M416" i="7"/>
  <c r="N416" i="7" s="1"/>
  <c r="M417" i="7"/>
  <c r="N417" i="7" s="1"/>
  <c r="M418" i="7"/>
  <c r="N418" i="7" s="1"/>
  <c r="M419" i="7"/>
  <c r="N419" i="7" s="1"/>
  <c r="M420" i="7"/>
  <c r="N420" i="7" s="1"/>
  <c r="M421" i="7"/>
  <c r="N421" i="7" s="1"/>
  <c r="M422" i="7"/>
  <c r="N422" i="7" s="1"/>
  <c r="M423" i="7"/>
  <c r="N423" i="7" s="1"/>
  <c r="M424" i="7"/>
  <c r="N424" i="7" s="1"/>
  <c r="M425" i="7"/>
  <c r="N425" i="7" s="1"/>
  <c r="M426" i="7"/>
  <c r="N426" i="7" s="1"/>
  <c r="M427" i="7"/>
  <c r="N427" i="7" s="1"/>
  <c r="M428" i="7"/>
  <c r="N428" i="7" s="1"/>
  <c r="M429" i="7"/>
  <c r="N429" i="7" s="1"/>
  <c r="M430" i="7"/>
  <c r="N430" i="7" s="1"/>
  <c r="M431" i="7"/>
  <c r="N431" i="7" s="1"/>
  <c r="M432" i="7"/>
  <c r="N432" i="7" s="1"/>
  <c r="M433" i="7"/>
  <c r="N433" i="7" s="1"/>
  <c r="M434" i="7"/>
  <c r="N434" i="7" s="1"/>
  <c r="M435" i="7"/>
  <c r="N435" i="7" s="1"/>
  <c r="M436" i="7"/>
  <c r="N436" i="7" s="1"/>
  <c r="M437" i="7"/>
  <c r="N437" i="7" s="1"/>
  <c r="M438" i="7"/>
  <c r="N438" i="7" s="1"/>
  <c r="M439" i="7"/>
  <c r="N439" i="7" s="1"/>
  <c r="M440" i="7"/>
  <c r="N440" i="7" s="1"/>
  <c r="M441" i="7"/>
  <c r="N441" i="7" s="1"/>
  <c r="M442" i="7"/>
  <c r="N442" i="7" s="1"/>
  <c r="M443" i="7"/>
  <c r="N443" i="7" s="1"/>
  <c r="M444" i="7"/>
  <c r="N444" i="7" s="1"/>
  <c r="M445" i="7"/>
  <c r="N445" i="7" s="1"/>
  <c r="M446" i="7"/>
  <c r="N446" i="7" s="1"/>
  <c r="M447" i="7"/>
  <c r="N447" i="7" s="1"/>
  <c r="M448" i="7"/>
  <c r="N448" i="7" s="1"/>
  <c r="M449" i="7"/>
  <c r="N449" i="7" s="1"/>
  <c r="M450" i="7"/>
  <c r="N450" i="7" s="1"/>
  <c r="M451" i="7"/>
  <c r="N451" i="7" s="1"/>
  <c r="M452" i="7"/>
  <c r="N452" i="7" s="1"/>
  <c r="M453" i="7"/>
  <c r="N453" i="7" s="1"/>
  <c r="M454" i="7"/>
  <c r="N454" i="7" s="1"/>
  <c r="M455" i="7"/>
  <c r="N455" i="7" s="1"/>
  <c r="M456" i="7"/>
  <c r="N456" i="7" s="1"/>
  <c r="M457" i="7"/>
  <c r="N457" i="7" s="1"/>
  <c r="M458" i="7"/>
  <c r="N458" i="7" s="1"/>
  <c r="M459" i="7"/>
  <c r="N459" i="7" s="1"/>
  <c r="M460" i="7"/>
  <c r="N460" i="7" s="1"/>
  <c r="M461" i="7"/>
  <c r="N461" i="7" s="1"/>
  <c r="M462" i="7"/>
  <c r="N462" i="7" s="1"/>
  <c r="M7" i="7"/>
  <c r="L10" i="7"/>
  <c r="F7" i="7"/>
  <c r="F10" i="14"/>
  <c r="H10" i="14" s="1"/>
  <c r="F11" i="14"/>
  <c r="F12" i="14"/>
  <c r="F13" i="14"/>
  <c r="H13" i="14" s="1"/>
  <c r="F14" i="14"/>
  <c r="F15" i="14"/>
  <c r="F16" i="14"/>
  <c r="F17" i="14"/>
  <c r="H17" i="14" s="1"/>
  <c r="F18" i="14"/>
  <c r="H18" i="14" s="1"/>
  <c r="F19" i="14"/>
  <c r="H19" i="14" s="1"/>
  <c r="F9" i="14"/>
  <c r="H9" i="14" s="1"/>
  <c r="H11" i="14"/>
  <c r="H12" i="14"/>
  <c r="H14" i="14"/>
  <c r="H15" i="14"/>
  <c r="H16" i="14"/>
  <c r="D5" i="58"/>
  <c r="D2" i="58"/>
  <c r="D9" i="7" l="1"/>
  <c r="G10" i="7"/>
  <c r="J10" i="7" s="1"/>
  <c r="G8" i="7" l="1"/>
  <c r="J8" i="7" s="1"/>
  <c r="G9" i="7"/>
  <c r="J9" i="7" s="1"/>
  <c r="G11" i="7"/>
  <c r="J11" i="7" s="1"/>
  <c r="G12" i="7"/>
  <c r="J12" i="7" s="1"/>
  <c r="G13" i="7"/>
  <c r="J13" i="7" s="1"/>
  <c r="G14" i="7"/>
  <c r="J14" i="7" s="1"/>
  <c r="G15" i="7"/>
  <c r="J15" i="7" s="1"/>
  <c r="G16" i="7"/>
  <c r="J16" i="7" s="1"/>
  <c r="G17" i="7"/>
  <c r="J17" i="7" s="1"/>
  <c r="G18" i="7"/>
  <c r="J18" i="7" s="1"/>
  <c r="G19" i="7"/>
  <c r="J19" i="7" s="1"/>
  <c r="G20" i="7"/>
  <c r="J20" i="7" s="1"/>
  <c r="G21" i="7"/>
  <c r="J21" i="7" s="1"/>
  <c r="G22" i="7"/>
  <c r="J22" i="7" s="1"/>
  <c r="G23" i="7"/>
  <c r="J23" i="7" s="1"/>
  <c r="G24" i="7"/>
  <c r="J24" i="7" s="1"/>
  <c r="G25" i="7"/>
  <c r="J25" i="7" s="1"/>
  <c r="G26" i="7"/>
  <c r="J26" i="7" s="1"/>
  <c r="G27" i="7"/>
  <c r="J27" i="7" s="1"/>
  <c r="G28" i="7"/>
  <c r="J28" i="7" s="1"/>
  <c r="G29" i="7"/>
  <c r="J29" i="7" s="1"/>
  <c r="G30" i="7"/>
  <c r="J30" i="7" s="1"/>
  <c r="G31" i="7"/>
  <c r="J31" i="7" s="1"/>
  <c r="G32" i="7"/>
  <c r="J32" i="7" s="1"/>
  <c r="G33" i="7"/>
  <c r="J33" i="7" s="1"/>
  <c r="G34" i="7"/>
  <c r="J34" i="7" s="1"/>
  <c r="G35" i="7"/>
  <c r="J35" i="7" s="1"/>
  <c r="G36" i="7"/>
  <c r="J36" i="7" s="1"/>
  <c r="G37" i="7"/>
  <c r="J37" i="7" s="1"/>
  <c r="G38" i="7"/>
  <c r="J38" i="7" s="1"/>
  <c r="G39" i="7"/>
  <c r="J39" i="7" s="1"/>
  <c r="G40" i="7"/>
  <c r="J40" i="7" s="1"/>
  <c r="G41" i="7"/>
  <c r="J41" i="7" s="1"/>
  <c r="G42" i="7"/>
  <c r="J42" i="7" s="1"/>
  <c r="G43" i="7"/>
  <c r="J43" i="7" s="1"/>
  <c r="G44" i="7"/>
  <c r="J44" i="7" s="1"/>
  <c r="G45" i="7"/>
  <c r="J45" i="7" s="1"/>
  <c r="G46" i="7"/>
  <c r="J46" i="7" s="1"/>
  <c r="G47" i="7"/>
  <c r="J47" i="7" s="1"/>
  <c r="G48" i="7"/>
  <c r="J48" i="7" s="1"/>
  <c r="G49" i="7"/>
  <c r="J49" i="7" s="1"/>
  <c r="G50" i="7"/>
  <c r="J50" i="7" s="1"/>
  <c r="G51" i="7"/>
  <c r="J51" i="7" s="1"/>
  <c r="G52" i="7"/>
  <c r="J52" i="7" s="1"/>
  <c r="G53" i="7"/>
  <c r="J53" i="7" s="1"/>
  <c r="G54" i="7"/>
  <c r="J54" i="7" s="1"/>
  <c r="G55" i="7"/>
  <c r="J55" i="7" s="1"/>
  <c r="G56" i="7"/>
  <c r="J56" i="7" s="1"/>
  <c r="G57" i="7"/>
  <c r="J57" i="7" s="1"/>
  <c r="G58" i="7"/>
  <c r="J58" i="7" s="1"/>
  <c r="G59" i="7"/>
  <c r="J59" i="7" s="1"/>
  <c r="G60" i="7"/>
  <c r="J60" i="7" s="1"/>
  <c r="G61" i="7"/>
  <c r="J61" i="7" s="1"/>
  <c r="G62" i="7"/>
  <c r="J62" i="7" s="1"/>
  <c r="G63" i="7"/>
  <c r="J63" i="7" s="1"/>
  <c r="G64" i="7"/>
  <c r="J64" i="7" s="1"/>
  <c r="G65" i="7"/>
  <c r="J65" i="7" s="1"/>
  <c r="G66" i="7"/>
  <c r="J66" i="7" s="1"/>
  <c r="G67" i="7"/>
  <c r="J67" i="7" s="1"/>
  <c r="G68" i="7"/>
  <c r="J68" i="7" s="1"/>
  <c r="G69" i="7"/>
  <c r="J69" i="7" s="1"/>
  <c r="G70" i="7"/>
  <c r="J70" i="7" s="1"/>
  <c r="G71" i="7"/>
  <c r="J71" i="7" s="1"/>
  <c r="G72" i="7"/>
  <c r="J72" i="7" s="1"/>
  <c r="G73" i="7"/>
  <c r="J73" i="7" s="1"/>
  <c r="G74" i="7"/>
  <c r="J74" i="7" s="1"/>
  <c r="G75" i="7"/>
  <c r="J75" i="7" s="1"/>
  <c r="G76" i="7"/>
  <c r="J76" i="7" s="1"/>
  <c r="G77" i="7"/>
  <c r="J77" i="7" s="1"/>
  <c r="G78" i="7"/>
  <c r="J78" i="7" s="1"/>
  <c r="G79" i="7"/>
  <c r="J79" i="7" s="1"/>
  <c r="G80" i="7"/>
  <c r="J80" i="7" s="1"/>
  <c r="G81" i="7"/>
  <c r="J81" i="7" s="1"/>
  <c r="G82" i="7"/>
  <c r="J82" i="7" s="1"/>
  <c r="G83" i="7"/>
  <c r="J83" i="7" s="1"/>
  <c r="G84" i="7"/>
  <c r="J84" i="7" s="1"/>
  <c r="G85" i="7"/>
  <c r="J85" i="7" s="1"/>
  <c r="G86" i="7"/>
  <c r="J86" i="7" s="1"/>
  <c r="G87" i="7"/>
  <c r="J87" i="7" s="1"/>
  <c r="G88" i="7"/>
  <c r="J88" i="7" s="1"/>
  <c r="G89" i="7"/>
  <c r="J89" i="7" s="1"/>
  <c r="G90" i="7"/>
  <c r="J90" i="7" s="1"/>
  <c r="G91" i="7"/>
  <c r="J91" i="7" s="1"/>
  <c r="G92" i="7"/>
  <c r="J92" i="7" s="1"/>
  <c r="G93" i="7"/>
  <c r="J93" i="7" s="1"/>
  <c r="G94" i="7"/>
  <c r="J94" i="7" s="1"/>
  <c r="G95" i="7"/>
  <c r="J95" i="7" s="1"/>
  <c r="G96" i="7"/>
  <c r="J96" i="7" s="1"/>
  <c r="G97" i="7"/>
  <c r="J97" i="7" s="1"/>
  <c r="G98" i="7"/>
  <c r="J98" i="7" s="1"/>
  <c r="G99" i="7"/>
  <c r="J99" i="7" s="1"/>
  <c r="G100" i="7"/>
  <c r="J100" i="7" s="1"/>
  <c r="G101" i="7"/>
  <c r="J101" i="7" s="1"/>
  <c r="G102" i="7"/>
  <c r="J102" i="7" s="1"/>
  <c r="G103" i="7"/>
  <c r="J103" i="7" s="1"/>
  <c r="G104" i="7"/>
  <c r="J104" i="7" s="1"/>
  <c r="G105" i="7"/>
  <c r="J105" i="7" s="1"/>
  <c r="G106" i="7"/>
  <c r="J106" i="7" s="1"/>
  <c r="G107" i="7"/>
  <c r="J107" i="7" s="1"/>
  <c r="G108" i="7"/>
  <c r="J108" i="7" s="1"/>
  <c r="G109" i="7"/>
  <c r="J109" i="7" s="1"/>
  <c r="G110" i="7"/>
  <c r="J110" i="7" s="1"/>
  <c r="G111" i="7"/>
  <c r="J111" i="7" s="1"/>
  <c r="G112" i="7"/>
  <c r="J112" i="7" s="1"/>
  <c r="G113" i="7"/>
  <c r="J113" i="7" s="1"/>
  <c r="G114" i="7"/>
  <c r="J114" i="7" s="1"/>
  <c r="G115" i="7"/>
  <c r="J115" i="7" s="1"/>
  <c r="G116" i="7"/>
  <c r="J116" i="7" s="1"/>
  <c r="G117" i="7"/>
  <c r="J117" i="7" s="1"/>
  <c r="G118" i="7"/>
  <c r="J118" i="7" s="1"/>
  <c r="G119" i="7"/>
  <c r="J119" i="7" s="1"/>
  <c r="G120" i="7"/>
  <c r="J120" i="7" s="1"/>
  <c r="G121" i="7"/>
  <c r="J121" i="7" s="1"/>
  <c r="G122" i="7"/>
  <c r="J122" i="7" s="1"/>
  <c r="G123" i="7"/>
  <c r="J123" i="7" s="1"/>
  <c r="G124" i="7"/>
  <c r="J124" i="7" s="1"/>
  <c r="G125" i="7"/>
  <c r="J125" i="7" s="1"/>
  <c r="G126" i="7"/>
  <c r="J126" i="7" s="1"/>
  <c r="G127" i="7"/>
  <c r="J127" i="7" s="1"/>
  <c r="G128" i="7"/>
  <c r="J128" i="7" s="1"/>
  <c r="G129" i="7"/>
  <c r="J129" i="7" s="1"/>
  <c r="G130" i="7"/>
  <c r="J130" i="7" s="1"/>
  <c r="G131" i="7"/>
  <c r="J131" i="7" s="1"/>
  <c r="G132" i="7"/>
  <c r="J132" i="7" s="1"/>
  <c r="G133" i="7"/>
  <c r="J133" i="7" s="1"/>
  <c r="G134" i="7"/>
  <c r="J134" i="7" s="1"/>
  <c r="G135" i="7"/>
  <c r="J135" i="7" s="1"/>
  <c r="G136" i="7"/>
  <c r="J136" i="7" s="1"/>
  <c r="G137" i="7"/>
  <c r="J137" i="7" s="1"/>
  <c r="G138" i="7"/>
  <c r="J138" i="7" s="1"/>
  <c r="G139" i="7"/>
  <c r="J139" i="7" s="1"/>
  <c r="G140" i="7"/>
  <c r="J140" i="7" s="1"/>
  <c r="G141" i="7"/>
  <c r="J141" i="7" s="1"/>
  <c r="G142" i="7"/>
  <c r="J142" i="7" s="1"/>
  <c r="G143" i="7"/>
  <c r="J143" i="7" s="1"/>
  <c r="G144" i="7"/>
  <c r="J144" i="7" s="1"/>
  <c r="G145" i="7"/>
  <c r="J145" i="7" s="1"/>
  <c r="G146" i="7"/>
  <c r="J146" i="7" s="1"/>
  <c r="G147" i="7"/>
  <c r="J147" i="7" s="1"/>
  <c r="G148" i="7"/>
  <c r="J148" i="7" s="1"/>
  <c r="G149" i="7"/>
  <c r="J149" i="7" s="1"/>
  <c r="G150" i="7"/>
  <c r="J150" i="7" s="1"/>
  <c r="G151" i="7"/>
  <c r="J151" i="7" s="1"/>
  <c r="G152" i="7"/>
  <c r="J152" i="7" s="1"/>
  <c r="G153" i="7"/>
  <c r="J153" i="7" s="1"/>
  <c r="G154" i="7"/>
  <c r="J154" i="7" s="1"/>
  <c r="G155" i="7"/>
  <c r="J155" i="7" s="1"/>
  <c r="G156" i="7"/>
  <c r="J156" i="7" s="1"/>
  <c r="G157" i="7"/>
  <c r="J157" i="7" s="1"/>
  <c r="G158" i="7"/>
  <c r="J158" i="7" s="1"/>
  <c r="G159" i="7"/>
  <c r="J159" i="7" s="1"/>
  <c r="G160" i="7"/>
  <c r="J160" i="7" s="1"/>
  <c r="G161" i="7"/>
  <c r="J161" i="7" s="1"/>
  <c r="G162" i="7"/>
  <c r="J162" i="7" s="1"/>
  <c r="G163" i="7"/>
  <c r="J163" i="7" s="1"/>
  <c r="G164" i="7"/>
  <c r="J164" i="7" s="1"/>
  <c r="G165" i="7"/>
  <c r="J165" i="7" s="1"/>
  <c r="G166" i="7"/>
  <c r="J166" i="7" s="1"/>
  <c r="G167" i="7"/>
  <c r="J167" i="7" s="1"/>
  <c r="G168" i="7"/>
  <c r="J168" i="7" s="1"/>
  <c r="G169" i="7"/>
  <c r="J169" i="7" s="1"/>
  <c r="G170" i="7"/>
  <c r="J170" i="7" s="1"/>
  <c r="G171" i="7"/>
  <c r="J171" i="7" s="1"/>
  <c r="G172" i="7"/>
  <c r="J172" i="7" s="1"/>
  <c r="G173" i="7"/>
  <c r="J173" i="7" s="1"/>
  <c r="G174" i="7"/>
  <c r="J174" i="7" s="1"/>
  <c r="G175" i="7"/>
  <c r="J175" i="7" s="1"/>
  <c r="G176" i="7"/>
  <c r="J176" i="7" s="1"/>
  <c r="G177" i="7"/>
  <c r="J177" i="7" s="1"/>
  <c r="G178" i="7"/>
  <c r="J178" i="7" s="1"/>
  <c r="G179" i="7"/>
  <c r="J179" i="7" s="1"/>
  <c r="G180" i="7"/>
  <c r="J180" i="7" s="1"/>
  <c r="G181" i="7"/>
  <c r="J181" i="7" s="1"/>
  <c r="G182" i="7"/>
  <c r="J182" i="7" s="1"/>
  <c r="G183" i="7"/>
  <c r="J183" i="7" s="1"/>
  <c r="G184" i="7"/>
  <c r="J184" i="7" s="1"/>
  <c r="G185" i="7"/>
  <c r="J185" i="7" s="1"/>
  <c r="G186" i="7"/>
  <c r="J186" i="7" s="1"/>
  <c r="G187" i="7"/>
  <c r="J187" i="7" s="1"/>
  <c r="G188" i="7"/>
  <c r="J188" i="7" s="1"/>
  <c r="G189" i="7"/>
  <c r="J189" i="7" s="1"/>
  <c r="G190" i="7"/>
  <c r="J190" i="7" s="1"/>
  <c r="G191" i="7"/>
  <c r="J191" i="7" s="1"/>
  <c r="G192" i="7"/>
  <c r="J192" i="7" s="1"/>
  <c r="G193" i="7"/>
  <c r="J193" i="7" s="1"/>
  <c r="G194" i="7"/>
  <c r="J194" i="7" s="1"/>
  <c r="G195" i="7"/>
  <c r="J195" i="7" s="1"/>
  <c r="G196" i="7"/>
  <c r="J196" i="7" s="1"/>
  <c r="G197" i="7"/>
  <c r="J197" i="7" s="1"/>
  <c r="G198" i="7"/>
  <c r="J198" i="7" s="1"/>
  <c r="G199" i="7"/>
  <c r="J199" i="7" s="1"/>
  <c r="G200" i="7"/>
  <c r="J200" i="7" s="1"/>
  <c r="G201" i="7"/>
  <c r="J201" i="7" s="1"/>
  <c r="G202" i="7"/>
  <c r="J202" i="7" s="1"/>
  <c r="G203" i="7"/>
  <c r="J203" i="7" s="1"/>
  <c r="G204" i="7"/>
  <c r="J204" i="7" s="1"/>
  <c r="G205" i="7"/>
  <c r="J205" i="7" s="1"/>
  <c r="G206" i="7"/>
  <c r="J206" i="7" s="1"/>
  <c r="G207" i="7"/>
  <c r="J207" i="7" s="1"/>
  <c r="G208" i="7"/>
  <c r="J208" i="7" s="1"/>
  <c r="G209" i="7"/>
  <c r="J209" i="7" s="1"/>
  <c r="G210" i="7"/>
  <c r="J210" i="7" s="1"/>
  <c r="G211" i="7"/>
  <c r="J211" i="7" s="1"/>
  <c r="G212" i="7"/>
  <c r="J212" i="7" s="1"/>
  <c r="G213" i="7"/>
  <c r="J213" i="7" s="1"/>
  <c r="G214" i="7"/>
  <c r="J214" i="7" s="1"/>
  <c r="G215" i="7"/>
  <c r="J215" i="7" s="1"/>
  <c r="G216" i="7"/>
  <c r="J216" i="7" s="1"/>
  <c r="G217" i="7"/>
  <c r="J217" i="7" s="1"/>
  <c r="G218" i="7"/>
  <c r="J218" i="7" s="1"/>
  <c r="G219" i="7"/>
  <c r="J219" i="7" s="1"/>
  <c r="G220" i="7"/>
  <c r="J220" i="7" s="1"/>
  <c r="G221" i="7"/>
  <c r="J221" i="7" s="1"/>
  <c r="G222" i="7"/>
  <c r="J222" i="7" s="1"/>
  <c r="G223" i="7"/>
  <c r="J223" i="7" s="1"/>
  <c r="G224" i="7"/>
  <c r="J224" i="7" s="1"/>
  <c r="G225" i="7"/>
  <c r="J225" i="7" s="1"/>
  <c r="G226" i="7"/>
  <c r="J226" i="7" s="1"/>
  <c r="G227" i="7"/>
  <c r="J227" i="7" s="1"/>
  <c r="G228" i="7"/>
  <c r="J228" i="7" s="1"/>
  <c r="G229" i="7"/>
  <c r="J229" i="7" s="1"/>
  <c r="G230" i="7"/>
  <c r="J230" i="7" s="1"/>
  <c r="G231" i="7"/>
  <c r="J231" i="7" s="1"/>
  <c r="G232" i="7"/>
  <c r="J232" i="7" s="1"/>
  <c r="G233" i="7"/>
  <c r="J233" i="7" s="1"/>
  <c r="G234" i="7"/>
  <c r="J234" i="7" s="1"/>
  <c r="G235" i="7"/>
  <c r="J235" i="7" s="1"/>
  <c r="G236" i="7"/>
  <c r="J236" i="7" s="1"/>
  <c r="G237" i="7"/>
  <c r="J237" i="7" s="1"/>
  <c r="G238" i="7"/>
  <c r="J238" i="7" s="1"/>
  <c r="G239" i="7"/>
  <c r="J239" i="7" s="1"/>
  <c r="G240" i="7"/>
  <c r="J240" i="7" s="1"/>
  <c r="G241" i="7"/>
  <c r="J241" i="7" s="1"/>
  <c r="G242" i="7"/>
  <c r="J242" i="7" s="1"/>
  <c r="G243" i="7"/>
  <c r="J243" i="7" s="1"/>
  <c r="G244" i="7"/>
  <c r="J244" i="7" s="1"/>
  <c r="G245" i="7"/>
  <c r="J245" i="7" s="1"/>
  <c r="G246" i="7"/>
  <c r="J246" i="7" s="1"/>
  <c r="G247" i="7"/>
  <c r="J247" i="7" s="1"/>
  <c r="G248" i="7"/>
  <c r="J248" i="7" s="1"/>
  <c r="G249" i="7"/>
  <c r="J249" i="7" s="1"/>
  <c r="G250" i="7"/>
  <c r="J250" i="7" s="1"/>
  <c r="G251" i="7"/>
  <c r="J251" i="7" s="1"/>
  <c r="G252" i="7"/>
  <c r="J252" i="7" s="1"/>
  <c r="G253" i="7"/>
  <c r="J253" i="7" s="1"/>
  <c r="G254" i="7"/>
  <c r="J254" i="7" s="1"/>
  <c r="G255" i="7"/>
  <c r="J255" i="7" s="1"/>
  <c r="G256" i="7"/>
  <c r="J256" i="7" s="1"/>
  <c r="G257" i="7"/>
  <c r="J257" i="7" s="1"/>
  <c r="G258" i="7"/>
  <c r="J258" i="7" s="1"/>
  <c r="G259" i="7"/>
  <c r="J259" i="7" s="1"/>
  <c r="G260" i="7"/>
  <c r="J260" i="7" s="1"/>
  <c r="G261" i="7"/>
  <c r="J261" i="7" s="1"/>
  <c r="G262" i="7"/>
  <c r="J262" i="7" s="1"/>
  <c r="G263" i="7"/>
  <c r="J263" i="7" s="1"/>
  <c r="G264" i="7"/>
  <c r="J264" i="7" s="1"/>
  <c r="G265" i="7"/>
  <c r="J265" i="7" s="1"/>
  <c r="G266" i="7"/>
  <c r="J266" i="7" s="1"/>
  <c r="G267" i="7"/>
  <c r="J267" i="7" s="1"/>
  <c r="G268" i="7"/>
  <c r="J268" i="7" s="1"/>
  <c r="G269" i="7"/>
  <c r="J269" i="7" s="1"/>
  <c r="G270" i="7"/>
  <c r="J270" i="7" s="1"/>
  <c r="G271" i="7"/>
  <c r="J271" i="7" s="1"/>
  <c r="G272" i="7"/>
  <c r="J272" i="7" s="1"/>
  <c r="G273" i="7"/>
  <c r="J273" i="7" s="1"/>
  <c r="G274" i="7"/>
  <c r="J274" i="7" s="1"/>
  <c r="G275" i="7"/>
  <c r="J275" i="7" s="1"/>
  <c r="G276" i="7"/>
  <c r="J276" i="7" s="1"/>
  <c r="G277" i="7"/>
  <c r="J277" i="7" s="1"/>
  <c r="G278" i="7"/>
  <c r="J278" i="7" s="1"/>
  <c r="G279" i="7"/>
  <c r="J279" i="7" s="1"/>
  <c r="G280" i="7"/>
  <c r="J280" i="7" s="1"/>
  <c r="G281" i="7"/>
  <c r="J281" i="7" s="1"/>
  <c r="G282" i="7"/>
  <c r="J282" i="7" s="1"/>
  <c r="G283" i="7"/>
  <c r="J283" i="7" s="1"/>
  <c r="G284" i="7"/>
  <c r="J284" i="7" s="1"/>
  <c r="G285" i="7"/>
  <c r="J285" i="7" s="1"/>
  <c r="G286" i="7"/>
  <c r="J286" i="7" s="1"/>
  <c r="G287" i="7"/>
  <c r="J287" i="7" s="1"/>
  <c r="G288" i="7"/>
  <c r="J288" i="7" s="1"/>
  <c r="G289" i="7"/>
  <c r="J289" i="7" s="1"/>
  <c r="G290" i="7"/>
  <c r="J290" i="7" s="1"/>
  <c r="G291" i="7"/>
  <c r="J291" i="7" s="1"/>
  <c r="G292" i="7"/>
  <c r="J292" i="7" s="1"/>
  <c r="G293" i="7"/>
  <c r="J293" i="7" s="1"/>
  <c r="G294" i="7"/>
  <c r="J294" i="7" s="1"/>
  <c r="G295" i="7"/>
  <c r="J295" i="7" s="1"/>
  <c r="G296" i="7"/>
  <c r="J296" i="7" s="1"/>
  <c r="G297" i="7"/>
  <c r="J297" i="7" s="1"/>
  <c r="G298" i="7"/>
  <c r="J298" i="7" s="1"/>
  <c r="G299" i="7"/>
  <c r="J299" i="7" s="1"/>
  <c r="G300" i="7"/>
  <c r="J300" i="7" s="1"/>
  <c r="G301" i="7"/>
  <c r="J301" i="7" s="1"/>
  <c r="G302" i="7"/>
  <c r="J302" i="7" s="1"/>
  <c r="G303" i="7"/>
  <c r="J303" i="7" s="1"/>
  <c r="G304" i="7"/>
  <c r="J304" i="7" s="1"/>
  <c r="G305" i="7"/>
  <c r="J305" i="7" s="1"/>
  <c r="G306" i="7"/>
  <c r="J306" i="7" s="1"/>
  <c r="G307" i="7"/>
  <c r="J307" i="7" s="1"/>
  <c r="G308" i="7"/>
  <c r="J308" i="7" s="1"/>
  <c r="G309" i="7"/>
  <c r="J309" i="7" s="1"/>
  <c r="G310" i="7"/>
  <c r="J310" i="7" s="1"/>
  <c r="G311" i="7"/>
  <c r="J311" i="7" s="1"/>
  <c r="G312" i="7"/>
  <c r="J312" i="7" s="1"/>
  <c r="G313" i="7"/>
  <c r="J313" i="7" s="1"/>
  <c r="G314" i="7"/>
  <c r="J314" i="7" s="1"/>
  <c r="G315" i="7"/>
  <c r="J315" i="7" s="1"/>
  <c r="G316" i="7"/>
  <c r="J316" i="7" s="1"/>
  <c r="G317" i="7"/>
  <c r="J317" i="7" s="1"/>
  <c r="G318" i="7"/>
  <c r="J318" i="7" s="1"/>
  <c r="G319" i="7"/>
  <c r="J319" i="7" s="1"/>
  <c r="G320" i="7"/>
  <c r="J320" i="7" s="1"/>
  <c r="G321" i="7"/>
  <c r="J321" i="7" s="1"/>
  <c r="G322" i="7"/>
  <c r="J322" i="7" s="1"/>
  <c r="G323" i="7"/>
  <c r="J323" i="7" s="1"/>
  <c r="G324" i="7"/>
  <c r="J324" i="7" s="1"/>
  <c r="G325" i="7"/>
  <c r="J325" i="7" s="1"/>
  <c r="G326" i="7"/>
  <c r="J326" i="7" s="1"/>
  <c r="G327" i="7"/>
  <c r="J327" i="7" s="1"/>
  <c r="G328" i="7"/>
  <c r="J328" i="7" s="1"/>
  <c r="G329" i="7"/>
  <c r="J329" i="7" s="1"/>
  <c r="G330" i="7"/>
  <c r="J330" i="7" s="1"/>
  <c r="G331" i="7"/>
  <c r="J331" i="7" s="1"/>
  <c r="G332" i="7"/>
  <c r="J332" i="7" s="1"/>
  <c r="G333" i="7"/>
  <c r="J333" i="7" s="1"/>
  <c r="G334" i="7"/>
  <c r="J334" i="7" s="1"/>
  <c r="G335" i="7"/>
  <c r="J335" i="7" s="1"/>
  <c r="G336" i="7"/>
  <c r="J336" i="7" s="1"/>
  <c r="G337" i="7"/>
  <c r="J337" i="7" s="1"/>
  <c r="G338" i="7"/>
  <c r="J338" i="7" s="1"/>
  <c r="G339" i="7"/>
  <c r="J339" i="7" s="1"/>
  <c r="G340" i="7"/>
  <c r="J340" i="7" s="1"/>
  <c r="G341" i="7"/>
  <c r="J341" i="7" s="1"/>
  <c r="G342" i="7"/>
  <c r="J342" i="7" s="1"/>
  <c r="G343" i="7"/>
  <c r="J343" i="7" s="1"/>
  <c r="G344" i="7"/>
  <c r="J344" i="7" s="1"/>
  <c r="G345" i="7"/>
  <c r="J345" i="7" s="1"/>
  <c r="G346" i="7"/>
  <c r="J346" i="7" s="1"/>
  <c r="G347" i="7"/>
  <c r="J347" i="7" s="1"/>
  <c r="G348" i="7"/>
  <c r="J348" i="7" s="1"/>
  <c r="G349" i="7"/>
  <c r="J349" i="7" s="1"/>
  <c r="G350" i="7"/>
  <c r="J350" i="7" s="1"/>
  <c r="G351" i="7"/>
  <c r="J351" i="7" s="1"/>
  <c r="G352" i="7"/>
  <c r="J352" i="7" s="1"/>
  <c r="G353" i="7"/>
  <c r="J353" i="7" s="1"/>
  <c r="G354" i="7"/>
  <c r="J354" i="7" s="1"/>
  <c r="G355" i="7"/>
  <c r="J355" i="7" s="1"/>
  <c r="G356" i="7"/>
  <c r="J356" i="7" s="1"/>
  <c r="G357" i="7"/>
  <c r="J357" i="7" s="1"/>
  <c r="G358" i="7"/>
  <c r="J358" i="7" s="1"/>
  <c r="G359" i="7"/>
  <c r="J359" i="7" s="1"/>
  <c r="G360" i="7"/>
  <c r="J360" i="7" s="1"/>
  <c r="G361" i="7"/>
  <c r="J361" i="7" s="1"/>
  <c r="G362" i="7"/>
  <c r="J362" i="7" s="1"/>
  <c r="G363" i="7"/>
  <c r="J363" i="7" s="1"/>
  <c r="G364" i="7"/>
  <c r="J364" i="7" s="1"/>
  <c r="G365" i="7"/>
  <c r="J365" i="7" s="1"/>
  <c r="G366" i="7"/>
  <c r="J366" i="7" s="1"/>
  <c r="G367" i="7"/>
  <c r="J367" i="7" s="1"/>
  <c r="G368" i="7"/>
  <c r="J368" i="7" s="1"/>
  <c r="G369" i="7"/>
  <c r="J369" i="7" s="1"/>
  <c r="G370" i="7"/>
  <c r="J370" i="7" s="1"/>
  <c r="G371" i="7"/>
  <c r="J371" i="7" s="1"/>
  <c r="G372" i="7"/>
  <c r="J372" i="7" s="1"/>
  <c r="G373" i="7"/>
  <c r="J373" i="7" s="1"/>
  <c r="G374" i="7"/>
  <c r="J374" i="7" s="1"/>
  <c r="G375" i="7"/>
  <c r="J375" i="7" s="1"/>
  <c r="G376" i="7"/>
  <c r="J376" i="7" s="1"/>
  <c r="G377" i="7"/>
  <c r="J377" i="7" s="1"/>
  <c r="G378" i="7"/>
  <c r="J378" i="7" s="1"/>
  <c r="G379" i="7"/>
  <c r="J379" i="7" s="1"/>
  <c r="G380" i="7"/>
  <c r="J380" i="7" s="1"/>
  <c r="G381" i="7"/>
  <c r="J381" i="7" s="1"/>
  <c r="G382" i="7"/>
  <c r="J382" i="7" s="1"/>
  <c r="G383" i="7"/>
  <c r="J383" i="7" s="1"/>
  <c r="G384" i="7"/>
  <c r="J384" i="7" s="1"/>
  <c r="G385" i="7"/>
  <c r="J385" i="7" s="1"/>
  <c r="G386" i="7"/>
  <c r="J386" i="7" s="1"/>
  <c r="G387" i="7"/>
  <c r="J387" i="7" s="1"/>
  <c r="G388" i="7"/>
  <c r="J388" i="7" s="1"/>
  <c r="G389" i="7"/>
  <c r="J389" i="7" s="1"/>
  <c r="G390" i="7"/>
  <c r="J390" i="7" s="1"/>
  <c r="G391" i="7"/>
  <c r="J391" i="7" s="1"/>
  <c r="G392" i="7"/>
  <c r="J392" i="7" s="1"/>
  <c r="G393" i="7"/>
  <c r="J393" i="7" s="1"/>
  <c r="G394" i="7"/>
  <c r="J394" i="7" s="1"/>
  <c r="G395" i="7"/>
  <c r="J395" i="7" s="1"/>
  <c r="G396" i="7"/>
  <c r="J396" i="7" s="1"/>
  <c r="G397" i="7"/>
  <c r="J397" i="7" s="1"/>
  <c r="G398" i="7"/>
  <c r="J398" i="7" s="1"/>
  <c r="G399" i="7"/>
  <c r="J399" i="7" s="1"/>
  <c r="G400" i="7"/>
  <c r="J400" i="7" s="1"/>
  <c r="G401" i="7"/>
  <c r="J401" i="7" s="1"/>
  <c r="G402" i="7"/>
  <c r="J402" i="7" s="1"/>
  <c r="G403" i="7"/>
  <c r="J403" i="7" s="1"/>
  <c r="G404" i="7"/>
  <c r="J404" i="7" s="1"/>
  <c r="G405" i="7"/>
  <c r="J405" i="7" s="1"/>
  <c r="G406" i="7"/>
  <c r="J406" i="7" s="1"/>
  <c r="G407" i="7"/>
  <c r="J407" i="7" s="1"/>
  <c r="G408" i="7"/>
  <c r="J408" i="7" s="1"/>
  <c r="G409" i="7"/>
  <c r="J409" i="7" s="1"/>
  <c r="G410" i="7"/>
  <c r="J410" i="7" s="1"/>
  <c r="G411" i="7"/>
  <c r="J411" i="7" s="1"/>
  <c r="G412" i="7"/>
  <c r="J412" i="7" s="1"/>
  <c r="G413" i="7"/>
  <c r="J413" i="7" s="1"/>
  <c r="G414" i="7"/>
  <c r="J414" i="7" s="1"/>
  <c r="G415" i="7"/>
  <c r="J415" i="7" s="1"/>
  <c r="G416" i="7"/>
  <c r="J416" i="7" s="1"/>
  <c r="G417" i="7"/>
  <c r="J417" i="7" s="1"/>
  <c r="G418" i="7"/>
  <c r="J418" i="7" s="1"/>
  <c r="G419" i="7"/>
  <c r="J419" i="7" s="1"/>
  <c r="G420" i="7"/>
  <c r="J420" i="7" s="1"/>
  <c r="G421" i="7"/>
  <c r="J421" i="7" s="1"/>
  <c r="G422" i="7"/>
  <c r="J422" i="7" s="1"/>
  <c r="G423" i="7"/>
  <c r="J423" i="7" s="1"/>
  <c r="G424" i="7"/>
  <c r="J424" i="7" s="1"/>
  <c r="G425" i="7"/>
  <c r="J425" i="7" s="1"/>
  <c r="G426" i="7"/>
  <c r="J426" i="7" s="1"/>
  <c r="G427" i="7"/>
  <c r="J427" i="7" s="1"/>
  <c r="G428" i="7"/>
  <c r="J428" i="7" s="1"/>
  <c r="G429" i="7"/>
  <c r="J429" i="7" s="1"/>
  <c r="G430" i="7"/>
  <c r="J430" i="7" s="1"/>
  <c r="G431" i="7"/>
  <c r="J431" i="7" s="1"/>
  <c r="G432" i="7"/>
  <c r="J432" i="7" s="1"/>
  <c r="G433" i="7"/>
  <c r="J433" i="7" s="1"/>
  <c r="G434" i="7"/>
  <c r="J434" i="7" s="1"/>
  <c r="G435" i="7"/>
  <c r="J435" i="7" s="1"/>
  <c r="G436" i="7"/>
  <c r="J436" i="7" s="1"/>
  <c r="G437" i="7"/>
  <c r="J437" i="7" s="1"/>
  <c r="G438" i="7"/>
  <c r="J438" i="7" s="1"/>
  <c r="G439" i="7"/>
  <c r="J439" i="7" s="1"/>
  <c r="G440" i="7"/>
  <c r="J440" i="7" s="1"/>
  <c r="G441" i="7"/>
  <c r="J441" i="7" s="1"/>
  <c r="G442" i="7"/>
  <c r="J442" i="7" s="1"/>
  <c r="G443" i="7"/>
  <c r="J443" i="7" s="1"/>
  <c r="G444" i="7"/>
  <c r="J444" i="7" s="1"/>
  <c r="G445" i="7"/>
  <c r="J445" i="7" s="1"/>
  <c r="G446" i="7"/>
  <c r="J446" i="7" s="1"/>
  <c r="G447" i="7"/>
  <c r="J447" i="7" s="1"/>
  <c r="G448" i="7"/>
  <c r="J448" i="7" s="1"/>
  <c r="G449" i="7"/>
  <c r="J449" i="7" s="1"/>
  <c r="G450" i="7"/>
  <c r="J450" i="7" s="1"/>
  <c r="G451" i="7"/>
  <c r="J451" i="7" s="1"/>
  <c r="G452" i="7"/>
  <c r="J452" i="7" s="1"/>
  <c r="G453" i="7"/>
  <c r="J453" i="7" s="1"/>
  <c r="G454" i="7"/>
  <c r="J454" i="7" s="1"/>
  <c r="G455" i="7"/>
  <c r="J455" i="7" s="1"/>
  <c r="G456" i="7"/>
  <c r="J456" i="7" s="1"/>
  <c r="G457" i="7"/>
  <c r="J457" i="7" s="1"/>
  <c r="G458" i="7"/>
  <c r="J458" i="7" s="1"/>
  <c r="G459" i="7"/>
  <c r="J459" i="7" s="1"/>
  <c r="G460" i="7"/>
  <c r="J460" i="7" s="1"/>
  <c r="G461" i="7"/>
  <c r="J461" i="7" s="1"/>
  <c r="G462" i="7"/>
  <c r="J462" i="7" s="1"/>
  <c r="G7" i="7"/>
  <c r="D13" i="14"/>
  <c r="D10" i="14"/>
  <c r="D11" i="14"/>
  <c r="D12" i="14"/>
  <c r="D14" i="14"/>
  <c r="D15" i="14"/>
  <c r="D16" i="14"/>
  <c r="J7" i="7" l="1"/>
  <c r="D6" i="58" s="1"/>
  <c r="D11" i="58" s="1"/>
  <c r="C14" i="56"/>
  <c r="D9" i="14" l="1"/>
  <c r="D17" i="14"/>
  <c r="D18" i="14"/>
  <c r="D19" i="14"/>
  <c r="F10" i="7" l="1"/>
  <c r="K10" i="7"/>
  <c r="K12" i="7"/>
  <c r="K20" i="7"/>
  <c r="K28" i="7"/>
  <c r="K36" i="7"/>
  <c r="K44" i="7"/>
  <c r="K52" i="7"/>
  <c r="K60" i="7"/>
  <c r="K68" i="7"/>
  <c r="K76" i="7"/>
  <c r="K84" i="7"/>
  <c r="K92" i="7"/>
  <c r="K100" i="7"/>
  <c r="K108" i="7"/>
  <c r="K116" i="7"/>
  <c r="K124" i="7"/>
  <c r="K132" i="7"/>
  <c r="K140" i="7"/>
  <c r="K148" i="7"/>
  <c r="K156" i="7"/>
  <c r="K164" i="7"/>
  <c r="K172" i="7"/>
  <c r="K180" i="7"/>
  <c r="K188" i="7"/>
  <c r="K196" i="7"/>
  <c r="K204" i="7"/>
  <c r="K212" i="7"/>
  <c r="K220" i="7"/>
  <c r="K228" i="7"/>
  <c r="K236" i="7"/>
  <c r="K244" i="7"/>
  <c r="K252" i="7"/>
  <c r="K260" i="7"/>
  <c r="K268" i="7"/>
  <c r="K276" i="7"/>
  <c r="K284" i="7"/>
  <c r="K292" i="7"/>
  <c r="K300" i="7"/>
  <c r="K308" i="7"/>
  <c r="K316" i="7"/>
  <c r="K324" i="7"/>
  <c r="K332" i="7"/>
  <c r="K340" i="7"/>
  <c r="K348" i="7"/>
  <c r="K356" i="7"/>
  <c r="K364" i="7"/>
  <c r="K372" i="7"/>
  <c r="K380" i="7"/>
  <c r="K388" i="7"/>
  <c r="K396" i="7"/>
  <c r="K404" i="7"/>
  <c r="K412" i="7"/>
  <c r="K420" i="7"/>
  <c r="K428" i="7"/>
  <c r="K436" i="7"/>
  <c r="K444" i="7"/>
  <c r="K452" i="7"/>
  <c r="K460" i="7"/>
  <c r="F16" i="7"/>
  <c r="F24" i="7"/>
  <c r="F32" i="7"/>
  <c r="F40" i="7"/>
  <c r="F48" i="7"/>
  <c r="F56" i="7"/>
  <c r="F64" i="7"/>
  <c r="F72" i="7"/>
  <c r="F80" i="7"/>
  <c r="F88" i="7"/>
  <c r="F96" i="7"/>
  <c r="F104" i="7"/>
  <c r="F112" i="7"/>
  <c r="F120" i="7"/>
  <c r="F128" i="7"/>
  <c r="F136" i="7"/>
  <c r="F144" i="7"/>
  <c r="F152" i="7"/>
  <c r="F160" i="7"/>
  <c r="F168" i="7"/>
  <c r="K13" i="7"/>
  <c r="K21" i="7"/>
  <c r="K29" i="7"/>
  <c r="K37" i="7"/>
  <c r="K45" i="7"/>
  <c r="K53" i="7"/>
  <c r="K61" i="7"/>
  <c r="K69" i="7"/>
  <c r="K77" i="7"/>
  <c r="K85" i="7"/>
  <c r="K93" i="7"/>
  <c r="K101" i="7"/>
  <c r="K109" i="7"/>
  <c r="K117" i="7"/>
  <c r="K125" i="7"/>
  <c r="K133" i="7"/>
  <c r="K141" i="7"/>
  <c r="K149" i="7"/>
  <c r="K157" i="7"/>
  <c r="K165" i="7"/>
  <c r="K173" i="7"/>
  <c r="K181" i="7"/>
  <c r="K189" i="7"/>
  <c r="K197" i="7"/>
  <c r="K205" i="7"/>
  <c r="K213" i="7"/>
  <c r="K221" i="7"/>
  <c r="K229" i="7"/>
  <c r="K237" i="7"/>
  <c r="K245" i="7"/>
  <c r="K253" i="7"/>
  <c r="K261" i="7"/>
  <c r="K269" i="7"/>
  <c r="K277" i="7"/>
  <c r="K285" i="7"/>
  <c r="K293" i="7"/>
  <c r="K301" i="7"/>
  <c r="K309" i="7"/>
  <c r="K317" i="7"/>
  <c r="K325" i="7"/>
  <c r="K333" i="7"/>
  <c r="K341" i="7"/>
  <c r="K349" i="7"/>
  <c r="K357" i="7"/>
  <c r="K365" i="7"/>
  <c r="K373" i="7"/>
  <c r="K381" i="7"/>
  <c r="K389" i="7"/>
  <c r="K397" i="7"/>
  <c r="K405" i="7"/>
  <c r="K413" i="7"/>
  <c r="K421" i="7"/>
  <c r="K429" i="7"/>
  <c r="K437" i="7"/>
  <c r="K445" i="7"/>
  <c r="K453" i="7"/>
  <c r="K461" i="7"/>
  <c r="F8" i="7"/>
  <c r="F17" i="7"/>
  <c r="F25" i="7"/>
  <c r="F33" i="7"/>
  <c r="F41" i="7"/>
  <c r="F49" i="7"/>
  <c r="F57" i="7"/>
  <c r="F65" i="7"/>
  <c r="F73" i="7"/>
  <c r="K14" i="7"/>
  <c r="K22" i="7"/>
  <c r="K30" i="7"/>
  <c r="K38" i="7"/>
  <c r="K46" i="7"/>
  <c r="K54" i="7"/>
  <c r="K62" i="7"/>
  <c r="K70" i="7"/>
  <c r="K78" i="7"/>
  <c r="K86" i="7"/>
  <c r="K94" i="7"/>
  <c r="K102" i="7"/>
  <c r="K110" i="7"/>
  <c r="K118" i="7"/>
  <c r="K126" i="7"/>
  <c r="K134" i="7"/>
  <c r="K142" i="7"/>
  <c r="K150" i="7"/>
  <c r="K158" i="7"/>
  <c r="K166" i="7"/>
  <c r="K174" i="7"/>
  <c r="K182" i="7"/>
  <c r="K190" i="7"/>
  <c r="K198" i="7"/>
  <c r="K206" i="7"/>
  <c r="K214" i="7"/>
  <c r="K222" i="7"/>
  <c r="K230" i="7"/>
  <c r="K238" i="7"/>
  <c r="K246" i="7"/>
  <c r="K254" i="7"/>
  <c r="K262" i="7"/>
  <c r="K270" i="7"/>
  <c r="K278" i="7"/>
  <c r="K286" i="7"/>
  <c r="K294" i="7"/>
  <c r="K302" i="7"/>
  <c r="K310" i="7"/>
  <c r="K318" i="7"/>
  <c r="K326" i="7"/>
  <c r="K334" i="7"/>
  <c r="K342" i="7"/>
  <c r="K350" i="7"/>
  <c r="K358" i="7"/>
  <c r="K366" i="7"/>
  <c r="K374" i="7"/>
  <c r="K382" i="7"/>
  <c r="K390" i="7"/>
  <c r="K398" i="7"/>
  <c r="K406" i="7"/>
  <c r="K414" i="7"/>
  <c r="K422" i="7"/>
  <c r="K430" i="7"/>
  <c r="K438" i="7"/>
  <c r="K446" i="7"/>
  <c r="K454" i="7"/>
  <c r="K462" i="7"/>
  <c r="F9" i="7"/>
  <c r="F18" i="7"/>
  <c r="F26" i="7"/>
  <c r="F34" i="7"/>
  <c r="F42" i="7"/>
  <c r="F50" i="7"/>
  <c r="F58" i="7"/>
  <c r="F66" i="7"/>
  <c r="F74" i="7"/>
  <c r="F82" i="7"/>
  <c r="F90" i="7"/>
  <c r="F98" i="7"/>
  <c r="F106" i="7"/>
  <c r="F114" i="7"/>
  <c r="F122" i="7"/>
  <c r="F130" i="7"/>
  <c r="F138" i="7"/>
  <c r="F146" i="7"/>
  <c r="F154" i="7"/>
  <c r="F162" i="7"/>
  <c r="F170" i="7"/>
  <c r="F178" i="7"/>
  <c r="F186" i="7"/>
  <c r="F194" i="7"/>
  <c r="F202" i="7"/>
  <c r="F210" i="7"/>
  <c r="F218" i="7"/>
  <c r="K15" i="7"/>
  <c r="K23" i="7"/>
  <c r="K31" i="7"/>
  <c r="K39" i="7"/>
  <c r="K47" i="7"/>
  <c r="K55" i="7"/>
  <c r="K63" i="7"/>
  <c r="K71" i="7"/>
  <c r="K79" i="7"/>
  <c r="K87" i="7"/>
  <c r="K95" i="7"/>
  <c r="K103" i="7"/>
  <c r="K111" i="7"/>
  <c r="K119" i="7"/>
  <c r="K127" i="7"/>
  <c r="K135" i="7"/>
  <c r="K143" i="7"/>
  <c r="K151" i="7"/>
  <c r="K159" i="7"/>
  <c r="K167" i="7"/>
  <c r="K175" i="7"/>
  <c r="K183" i="7"/>
  <c r="K191" i="7"/>
  <c r="K199" i="7"/>
  <c r="K207" i="7"/>
  <c r="K215" i="7"/>
  <c r="K223" i="7"/>
  <c r="K231" i="7"/>
  <c r="K239" i="7"/>
  <c r="K247" i="7"/>
  <c r="K255" i="7"/>
  <c r="K263" i="7"/>
  <c r="K271" i="7"/>
  <c r="K279" i="7"/>
  <c r="K287" i="7"/>
  <c r="K295" i="7"/>
  <c r="K303" i="7"/>
  <c r="K311" i="7"/>
  <c r="K319" i="7"/>
  <c r="K327" i="7"/>
  <c r="K335" i="7"/>
  <c r="K343" i="7"/>
  <c r="K351" i="7"/>
  <c r="K359" i="7"/>
  <c r="K367" i="7"/>
  <c r="K375" i="7"/>
  <c r="K383" i="7"/>
  <c r="K391" i="7"/>
  <c r="K399" i="7"/>
  <c r="K407" i="7"/>
  <c r="K415" i="7"/>
  <c r="K423" i="7"/>
  <c r="K431" i="7"/>
  <c r="K439" i="7"/>
  <c r="K447" i="7"/>
  <c r="K455" i="7"/>
  <c r="F11" i="7"/>
  <c r="F19" i="7"/>
  <c r="F27" i="7"/>
  <c r="F35" i="7"/>
  <c r="F43" i="7"/>
  <c r="F51" i="7"/>
  <c r="F59" i="7"/>
  <c r="F67" i="7"/>
  <c r="F75" i="7"/>
  <c r="F83" i="7"/>
  <c r="F91" i="7"/>
  <c r="F99" i="7"/>
  <c r="F107" i="7"/>
  <c r="F115" i="7"/>
  <c r="F123" i="7"/>
  <c r="F131" i="7"/>
  <c r="F139" i="7"/>
  <c r="F147" i="7"/>
  <c r="F155" i="7"/>
  <c r="F163" i="7"/>
  <c r="K7" i="7"/>
  <c r="K16" i="7"/>
  <c r="K24" i="7"/>
  <c r="K32" i="7"/>
  <c r="K40" i="7"/>
  <c r="K48" i="7"/>
  <c r="K56" i="7"/>
  <c r="K64" i="7"/>
  <c r="K72" i="7"/>
  <c r="K80" i="7"/>
  <c r="K88" i="7"/>
  <c r="K96" i="7"/>
  <c r="K104" i="7"/>
  <c r="K112" i="7"/>
  <c r="K120" i="7"/>
  <c r="K128" i="7"/>
  <c r="K136" i="7"/>
  <c r="K144" i="7"/>
  <c r="K152" i="7"/>
  <c r="K160" i="7"/>
  <c r="K168" i="7"/>
  <c r="K176" i="7"/>
  <c r="K184" i="7"/>
  <c r="K192" i="7"/>
  <c r="K200" i="7"/>
  <c r="K208" i="7"/>
  <c r="K216" i="7"/>
  <c r="K224" i="7"/>
  <c r="K232" i="7"/>
  <c r="K240" i="7"/>
  <c r="K248" i="7"/>
  <c r="K256" i="7"/>
  <c r="K264" i="7"/>
  <c r="K272" i="7"/>
  <c r="K280" i="7"/>
  <c r="K288" i="7"/>
  <c r="K296" i="7"/>
  <c r="K304" i="7"/>
  <c r="K312" i="7"/>
  <c r="K320" i="7"/>
  <c r="K328" i="7"/>
  <c r="K336" i="7"/>
  <c r="K344" i="7"/>
  <c r="K352" i="7"/>
  <c r="K360" i="7"/>
  <c r="K368" i="7"/>
  <c r="K376" i="7"/>
  <c r="K384" i="7"/>
  <c r="K392" i="7"/>
  <c r="K400" i="7"/>
  <c r="K408" i="7"/>
  <c r="K416" i="7"/>
  <c r="K424" i="7"/>
  <c r="K432" i="7"/>
  <c r="K440" i="7"/>
  <c r="K448" i="7"/>
  <c r="K456" i="7"/>
  <c r="F12" i="7"/>
  <c r="F20" i="7"/>
  <c r="F28" i="7"/>
  <c r="F36" i="7"/>
  <c r="F44" i="7"/>
  <c r="F52" i="7"/>
  <c r="F60" i="7"/>
  <c r="F68" i="7"/>
  <c r="F76" i="7"/>
  <c r="K8" i="7"/>
  <c r="K17" i="7"/>
  <c r="K25" i="7"/>
  <c r="K33" i="7"/>
  <c r="K41" i="7"/>
  <c r="K49" i="7"/>
  <c r="K57" i="7"/>
  <c r="K65" i="7"/>
  <c r="K73" i="7"/>
  <c r="K81" i="7"/>
  <c r="K89" i="7"/>
  <c r="K97" i="7"/>
  <c r="K105" i="7"/>
  <c r="K113" i="7"/>
  <c r="K121" i="7"/>
  <c r="K129" i="7"/>
  <c r="K137" i="7"/>
  <c r="K145" i="7"/>
  <c r="K153" i="7"/>
  <c r="K161" i="7"/>
  <c r="K169" i="7"/>
  <c r="K177" i="7"/>
  <c r="K185" i="7"/>
  <c r="K193" i="7"/>
  <c r="K201" i="7"/>
  <c r="K209" i="7"/>
  <c r="K217" i="7"/>
  <c r="K225" i="7"/>
  <c r="K233" i="7"/>
  <c r="K241" i="7"/>
  <c r="K249" i="7"/>
  <c r="K257" i="7"/>
  <c r="K265" i="7"/>
  <c r="K273" i="7"/>
  <c r="K281" i="7"/>
  <c r="K289" i="7"/>
  <c r="K297" i="7"/>
  <c r="K305" i="7"/>
  <c r="K313" i="7"/>
  <c r="K321" i="7"/>
  <c r="K329" i="7"/>
  <c r="K337" i="7"/>
  <c r="K345" i="7"/>
  <c r="K353" i="7"/>
  <c r="K361" i="7"/>
  <c r="K369" i="7"/>
  <c r="K377" i="7"/>
  <c r="K385" i="7"/>
  <c r="K393" i="7"/>
  <c r="K401" i="7"/>
  <c r="K409" i="7"/>
  <c r="K417" i="7"/>
  <c r="K425" i="7"/>
  <c r="K433" i="7"/>
  <c r="K441" i="7"/>
  <c r="K449" i="7"/>
  <c r="K457" i="7"/>
  <c r="K9" i="7"/>
  <c r="K18" i="7"/>
  <c r="K26" i="7"/>
  <c r="K34" i="7"/>
  <c r="K42" i="7"/>
  <c r="K50" i="7"/>
  <c r="K58" i="7"/>
  <c r="K66" i="7"/>
  <c r="K74" i="7"/>
  <c r="K82" i="7"/>
  <c r="K90" i="7"/>
  <c r="K98" i="7"/>
  <c r="K106" i="7"/>
  <c r="K114" i="7"/>
  <c r="K122" i="7"/>
  <c r="K130" i="7"/>
  <c r="K138" i="7"/>
  <c r="K146" i="7"/>
  <c r="K154" i="7"/>
  <c r="K162" i="7"/>
  <c r="K170" i="7"/>
  <c r="K178" i="7"/>
  <c r="K186" i="7"/>
  <c r="K194" i="7"/>
  <c r="K202" i="7"/>
  <c r="K210" i="7"/>
  <c r="K218" i="7"/>
  <c r="K226" i="7"/>
  <c r="K234" i="7"/>
  <c r="K242" i="7"/>
  <c r="K250" i="7"/>
  <c r="K258" i="7"/>
  <c r="K266" i="7"/>
  <c r="K274" i="7"/>
  <c r="K282" i="7"/>
  <c r="K290" i="7"/>
  <c r="K298" i="7"/>
  <c r="K306" i="7"/>
  <c r="K314" i="7"/>
  <c r="K322" i="7"/>
  <c r="K330" i="7"/>
  <c r="K338" i="7"/>
  <c r="K346" i="7"/>
  <c r="K354" i="7"/>
  <c r="K362" i="7"/>
  <c r="K370" i="7"/>
  <c r="K378" i="7"/>
  <c r="K386" i="7"/>
  <c r="K394" i="7"/>
  <c r="K402" i="7"/>
  <c r="K410" i="7"/>
  <c r="K418" i="7"/>
  <c r="K426" i="7"/>
  <c r="K434" i="7"/>
  <c r="K442" i="7"/>
  <c r="K450" i="7"/>
  <c r="K458" i="7"/>
  <c r="F14" i="7"/>
  <c r="F22" i="7"/>
  <c r="F30" i="7"/>
  <c r="F38" i="7"/>
  <c r="F46" i="7"/>
  <c r="F54" i="7"/>
  <c r="F62" i="7"/>
  <c r="F70" i="7"/>
  <c r="F78" i="7"/>
  <c r="F86" i="7"/>
  <c r="F94" i="7"/>
  <c r="F102" i="7"/>
  <c r="F110" i="7"/>
  <c r="F118" i="7"/>
  <c r="F126" i="7"/>
  <c r="F134" i="7"/>
  <c r="F142" i="7"/>
  <c r="F150" i="7"/>
  <c r="F158" i="7"/>
  <c r="F166" i="7"/>
  <c r="F174" i="7"/>
  <c r="F182" i="7"/>
  <c r="F190" i="7"/>
  <c r="F198" i="7"/>
  <c r="F206" i="7"/>
  <c r="F214" i="7"/>
  <c r="F222" i="7"/>
  <c r="K67" i="7"/>
  <c r="K131" i="7"/>
  <c r="K195" i="7"/>
  <c r="K259" i="7"/>
  <c r="K323" i="7"/>
  <c r="K387" i="7"/>
  <c r="K451" i="7"/>
  <c r="F13" i="7"/>
  <c r="F45" i="7"/>
  <c r="F77" i="7"/>
  <c r="F93" i="7"/>
  <c r="F109" i="7"/>
  <c r="F125" i="7"/>
  <c r="F141" i="7"/>
  <c r="F157" i="7"/>
  <c r="F172" i="7"/>
  <c r="F183" i="7"/>
  <c r="F193" i="7"/>
  <c r="F204" i="7"/>
  <c r="F215" i="7"/>
  <c r="F225" i="7"/>
  <c r="F233" i="7"/>
  <c r="F241" i="7"/>
  <c r="F249" i="7"/>
  <c r="F257" i="7"/>
  <c r="F265" i="7"/>
  <c r="F273" i="7"/>
  <c r="F281" i="7"/>
  <c r="F289" i="7"/>
  <c r="F297" i="7"/>
  <c r="F305" i="7"/>
  <c r="F313" i="7"/>
  <c r="F321" i="7"/>
  <c r="F329" i="7"/>
  <c r="F337" i="7"/>
  <c r="F345" i="7"/>
  <c r="F353" i="7"/>
  <c r="F361" i="7"/>
  <c r="F369" i="7"/>
  <c r="F377" i="7"/>
  <c r="F385" i="7"/>
  <c r="F393" i="7"/>
  <c r="F401" i="7"/>
  <c r="F409" i="7"/>
  <c r="F417" i="7"/>
  <c r="F425" i="7"/>
  <c r="F433" i="7"/>
  <c r="F441" i="7"/>
  <c r="F449" i="7"/>
  <c r="F457" i="7"/>
  <c r="F386" i="7"/>
  <c r="F410" i="7"/>
  <c r="F426" i="7"/>
  <c r="F442" i="7"/>
  <c r="F458" i="7"/>
  <c r="K211" i="7"/>
  <c r="F81" i="7"/>
  <c r="F196" i="7"/>
  <c r="F251" i="7"/>
  <c r="F307" i="7"/>
  <c r="F355" i="7"/>
  <c r="F403" i="7"/>
  <c r="K11" i="7"/>
  <c r="K75" i="7"/>
  <c r="K139" i="7"/>
  <c r="K203" i="7"/>
  <c r="K267" i="7"/>
  <c r="K331" i="7"/>
  <c r="K395" i="7"/>
  <c r="K459" i="7"/>
  <c r="F15" i="7"/>
  <c r="F47" i="7"/>
  <c r="F79" i="7"/>
  <c r="F95" i="7"/>
  <c r="F111" i="7"/>
  <c r="F127" i="7"/>
  <c r="F143" i="7"/>
  <c r="F159" i="7"/>
  <c r="F173" i="7"/>
  <c r="F184" i="7"/>
  <c r="F195" i="7"/>
  <c r="F205" i="7"/>
  <c r="F216" i="7"/>
  <c r="F226" i="7"/>
  <c r="F234" i="7"/>
  <c r="F242" i="7"/>
  <c r="F250" i="7"/>
  <c r="F258" i="7"/>
  <c r="F266" i="7"/>
  <c r="F274" i="7"/>
  <c r="F282" i="7"/>
  <c r="F290" i="7"/>
  <c r="F298" i="7"/>
  <c r="F306" i="7"/>
  <c r="F314" i="7"/>
  <c r="F322" i="7"/>
  <c r="F330" i="7"/>
  <c r="F338" i="7"/>
  <c r="F346" i="7"/>
  <c r="F354" i="7"/>
  <c r="F362" i="7"/>
  <c r="F370" i="7"/>
  <c r="F378" i="7"/>
  <c r="F394" i="7"/>
  <c r="F402" i="7"/>
  <c r="F418" i="7"/>
  <c r="F434" i="7"/>
  <c r="F450" i="7"/>
  <c r="K147" i="7"/>
  <c r="F21" i="7"/>
  <c r="F145" i="7"/>
  <c r="F227" i="7"/>
  <c r="F275" i="7"/>
  <c r="F331" i="7"/>
  <c r="F371" i="7"/>
  <c r="F419" i="7"/>
  <c r="K19" i="7"/>
  <c r="K83" i="7"/>
  <c r="K27" i="7"/>
  <c r="K91" i="7"/>
  <c r="K155" i="7"/>
  <c r="K219" i="7"/>
  <c r="K283" i="7"/>
  <c r="K347" i="7"/>
  <c r="K411" i="7"/>
  <c r="F23" i="7"/>
  <c r="F55" i="7"/>
  <c r="F84" i="7"/>
  <c r="F100" i="7"/>
  <c r="F116" i="7"/>
  <c r="F132" i="7"/>
  <c r="F148" i="7"/>
  <c r="F164" i="7"/>
  <c r="F176" i="7"/>
  <c r="F187" i="7"/>
  <c r="F197" i="7"/>
  <c r="F208" i="7"/>
  <c r="F219" i="7"/>
  <c r="F228" i="7"/>
  <c r="F236" i="7"/>
  <c r="F244" i="7"/>
  <c r="F252" i="7"/>
  <c r="F260" i="7"/>
  <c r="F268" i="7"/>
  <c r="F276" i="7"/>
  <c r="F284" i="7"/>
  <c r="F292" i="7"/>
  <c r="F300" i="7"/>
  <c r="F308" i="7"/>
  <c r="F316" i="7"/>
  <c r="F324" i="7"/>
  <c r="F332" i="7"/>
  <c r="F340" i="7"/>
  <c r="F348" i="7"/>
  <c r="F356" i="7"/>
  <c r="F364" i="7"/>
  <c r="F372" i="7"/>
  <c r="F380" i="7"/>
  <c r="F388" i="7"/>
  <c r="F396" i="7"/>
  <c r="F404" i="7"/>
  <c r="F412" i="7"/>
  <c r="F420" i="7"/>
  <c r="F428" i="7"/>
  <c r="F436" i="7"/>
  <c r="F444" i="7"/>
  <c r="F452" i="7"/>
  <c r="F460" i="7"/>
  <c r="F264" i="7"/>
  <c r="F320" i="7"/>
  <c r="F352" i="7"/>
  <c r="F392" i="7"/>
  <c r="F424" i="7"/>
  <c r="F448" i="7"/>
  <c r="K403" i="7"/>
  <c r="F129" i="7"/>
  <c r="F207" i="7"/>
  <c r="F259" i="7"/>
  <c r="F299" i="7"/>
  <c r="F363" i="7"/>
  <c r="F411" i="7"/>
  <c r="K35" i="7"/>
  <c r="K99" i="7"/>
  <c r="K163" i="7"/>
  <c r="K227" i="7"/>
  <c r="K291" i="7"/>
  <c r="K355" i="7"/>
  <c r="K419" i="7"/>
  <c r="F29" i="7"/>
  <c r="F61" i="7"/>
  <c r="F85" i="7"/>
  <c r="F101" i="7"/>
  <c r="F117" i="7"/>
  <c r="F133" i="7"/>
  <c r="F149" i="7"/>
  <c r="F165" i="7"/>
  <c r="F177" i="7"/>
  <c r="F188" i="7"/>
  <c r="F199" i="7"/>
  <c r="F209" i="7"/>
  <c r="F220" i="7"/>
  <c r="F229" i="7"/>
  <c r="F237" i="7"/>
  <c r="F245" i="7"/>
  <c r="F253" i="7"/>
  <c r="F261" i="7"/>
  <c r="F269" i="7"/>
  <c r="F277" i="7"/>
  <c r="F285" i="7"/>
  <c r="F293" i="7"/>
  <c r="F301" i="7"/>
  <c r="F309" i="7"/>
  <c r="F317" i="7"/>
  <c r="F325" i="7"/>
  <c r="F333" i="7"/>
  <c r="F341" i="7"/>
  <c r="F349" i="7"/>
  <c r="F357" i="7"/>
  <c r="F365" i="7"/>
  <c r="F373" i="7"/>
  <c r="F381" i="7"/>
  <c r="F389" i="7"/>
  <c r="F397" i="7"/>
  <c r="F405" i="7"/>
  <c r="F413" i="7"/>
  <c r="F421" i="7"/>
  <c r="F429" i="7"/>
  <c r="F437" i="7"/>
  <c r="F445" i="7"/>
  <c r="F453" i="7"/>
  <c r="F461" i="7"/>
  <c r="F119" i="7"/>
  <c r="F179" i="7"/>
  <c r="F200" i="7"/>
  <c r="F230" i="7"/>
  <c r="F246" i="7"/>
  <c r="F262" i="7"/>
  <c r="F278" i="7"/>
  <c r="F294" i="7"/>
  <c r="F310" i="7"/>
  <c r="F326" i="7"/>
  <c r="F342" i="7"/>
  <c r="F358" i="7"/>
  <c r="F374" i="7"/>
  <c r="F390" i="7"/>
  <c r="F406" i="7"/>
  <c r="F422" i="7"/>
  <c r="F438" i="7"/>
  <c r="F454" i="7"/>
  <c r="F140" i="7"/>
  <c r="F192" i="7"/>
  <c r="F232" i="7"/>
  <c r="F256" i="7"/>
  <c r="F288" i="7"/>
  <c r="F312" i="7"/>
  <c r="F336" i="7"/>
  <c r="F368" i="7"/>
  <c r="F400" i="7"/>
  <c r="F432" i="7"/>
  <c r="K275" i="7"/>
  <c r="F113" i="7"/>
  <c r="F175" i="7"/>
  <c r="F235" i="7"/>
  <c r="F283" i="7"/>
  <c r="F339" i="7"/>
  <c r="F387" i="7"/>
  <c r="K43" i="7"/>
  <c r="K107" i="7"/>
  <c r="K171" i="7"/>
  <c r="K235" i="7"/>
  <c r="K299" i="7"/>
  <c r="K363" i="7"/>
  <c r="K427" i="7"/>
  <c r="F31" i="7"/>
  <c r="F63" i="7"/>
  <c r="F87" i="7"/>
  <c r="F103" i="7"/>
  <c r="F135" i="7"/>
  <c r="F151" i="7"/>
  <c r="F167" i="7"/>
  <c r="F189" i="7"/>
  <c r="F211" i="7"/>
  <c r="F221" i="7"/>
  <c r="F238" i="7"/>
  <c r="F254" i="7"/>
  <c r="F270" i="7"/>
  <c r="F286" i="7"/>
  <c r="F302" i="7"/>
  <c r="F318" i="7"/>
  <c r="F334" i="7"/>
  <c r="F350" i="7"/>
  <c r="F366" i="7"/>
  <c r="F382" i="7"/>
  <c r="F398" i="7"/>
  <c r="F414" i="7"/>
  <c r="F430" i="7"/>
  <c r="F446" i="7"/>
  <c r="F462" i="7"/>
  <c r="F124" i="7"/>
  <c r="F181" i="7"/>
  <c r="F213" i="7"/>
  <c r="F240" i="7"/>
  <c r="F272" i="7"/>
  <c r="F296" i="7"/>
  <c r="F328" i="7"/>
  <c r="F360" i="7"/>
  <c r="F384" i="7"/>
  <c r="F416" i="7"/>
  <c r="F456" i="7"/>
  <c r="F53" i="7"/>
  <c r="F161" i="7"/>
  <c r="F217" i="7"/>
  <c r="F267" i="7"/>
  <c r="F323" i="7"/>
  <c r="F395" i="7"/>
  <c r="F427" i="7"/>
  <c r="K51" i="7"/>
  <c r="K115" i="7"/>
  <c r="K179" i="7"/>
  <c r="K243" i="7"/>
  <c r="K307" i="7"/>
  <c r="K371" i="7"/>
  <c r="K435" i="7"/>
  <c r="F37" i="7"/>
  <c r="F69" i="7"/>
  <c r="F89" i="7"/>
  <c r="F105" i="7"/>
  <c r="F121" i="7"/>
  <c r="F137" i="7"/>
  <c r="F153" i="7"/>
  <c r="F169" i="7"/>
  <c r="F180" i="7"/>
  <c r="F191" i="7"/>
  <c r="F201" i="7"/>
  <c r="F212" i="7"/>
  <c r="F223" i="7"/>
  <c r="F231" i="7"/>
  <c r="F239" i="7"/>
  <c r="F247" i="7"/>
  <c r="F255" i="7"/>
  <c r="F263" i="7"/>
  <c r="F271" i="7"/>
  <c r="F279" i="7"/>
  <c r="F287" i="7"/>
  <c r="F295" i="7"/>
  <c r="F303" i="7"/>
  <c r="F311" i="7"/>
  <c r="F319" i="7"/>
  <c r="F327" i="7"/>
  <c r="F335" i="7"/>
  <c r="F343" i="7"/>
  <c r="F351" i="7"/>
  <c r="F359" i="7"/>
  <c r="F367" i="7"/>
  <c r="F375" i="7"/>
  <c r="F383" i="7"/>
  <c r="F391" i="7"/>
  <c r="F399" i="7"/>
  <c r="F407" i="7"/>
  <c r="F415" i="7"/>
  <c r="F423" i="7"/>
  <c r="F431" i="7"/>
  <c r="F439" i="7"/>
  <c r="F447" i="7"/>
  <c r="F455" i="7"/>
  <c r="K59" i="7"/>
  <c r="K123" i="7"/>
  <c r="K187" i="7"/>
  <c r="K251" i="7"/>
  <c r="K315" i="7"/>
  <c r="K379" i="7"/>
  <c r="K443" i="7"/>
  <c r="F39" i="7"/>
  <c r="F71" i="7"/>
  <c r="F92" i="7"/>
  <c r="F108" i="7"/>
  <c r="F156" i="7"/>
  <c r="F171" i="7"/>
  <c r="F203" i="7"/>
  <c r="F224" i="7"/>
  <c r="F248" i="7"/>
  <c r="F280" i="7"/>
  <c r="F304" i="7"/>
  <c r="F344" i="7"/>
  <c r="F376" i="7"/>
  <c r="F408" i="7"/>
  <c r="F440" i="7"/>
  <c r="K339" i="7"/>
  <c r="F97" i="7"/>
  <c r="F185" i="7"/>
  <c r="F243" i="7"/>
  <c r="F291" i="7"/>
  <c r="F347" i="7"/>
  <c r="F379" i="7"/>
  <c r="F435" i="7"/>
  <c r="F443" i="7"/>
  <c r="F451" i="7"/>
  <c r="F459" i="7"/>
  <c r="F315" i="7"/>
  <c r="L14" i="7"/>
  <c r="L23" i="7"/>
  <c r="L31" i="7"/>
  <c r="L39" i="7"/>
  <c r="L47" i="7"/>
  <c r="L55" i="7"/>
  <c r="L64" i="7"/>
  <c r="L9" i="7"/>
  <c r="L18" i="7"/>
  <c r="L27" i="7"/>
  <c r="L35" i="7"/>
  <c r="L43" i="7"/>
  <c r="L51" i="7"/>
  <c r="L59" i="7"/>
  <c r="L68" i="7"/>
  <c r="L76" i="7"/>
  <c r="L8" i="7"/>
  <c r="L21" i="7"/>
  <c r="L32" i="7"/>
  <c r="L42" i="7"/>
  <c r="L53" i="7"/>
  <c r="L65" i="7"/>
  <c r="L74" i="7"/>
  <c r="L83" i="7"/>
  <c r="L7" i="7"/>
  <c r="L34" i="7"/>
  <c r="L77" i="7"/>
  <c r="L11" i="7"/>
  <c r="L22" i="7"/>
  <c r="L33" i="7"/>
  <c r="L44" i="7"/>
  <c r="L54" i="7"/>
  <c r="L66" i="7"/>
  <c r="L75" i="7"/>
  <c r="L84" i="7"/>
  <c r="L12" i="7"/>
  <c r="L45" i="7"/>
  <c r="L67" i="7"/>
  <c r="L85" i="7"/>
  <c r="L24" i="7"/>
  <c r="L56" i="7"/>
  <c r="L16" i="7"/>
  <c r="L28" i="7"/>
  <c r="L38" i="7"/>
  <c r="L49" i="7"/>
  <c r="L61" i="7"/>
  <c r="L71" i="7"/>
  <c r="L80" i="7"/>
  <c r="L88" i="7"/>
  <c r="L29" i="7"/>
  <c r="L40" i="7"/>
  <c r="L62" i="7"/>
  <c r="L81" i="7"/>
  <c r="L89" i="7"/>
  <c r="L17" i="7"/>
  <c r="L50" i="7"/>
  <c r="L72" i="7"/>
  <c r="L37" i="7"/>
  <c r="L69" i="7"/>
  <c r="L90" i="7"/>
  <c r="L15" i="7"/>
  <c r="L46" i="7"/>
  <c r="L73" i="7"/>
  <c r="L48" i="7"/>
  <c r="L78" i="7"/>
  <c r="L79" i="7"/>
  <c r="L82" i="7"/>
  <c r="L41" i="7"/>
  <c r="L19" i="7"/>
  <c r="L57" i="7"/>
  <c r="L13" i="7"/>
  <c r="L25" i="7"/>
  <c r="L52" i="7"/>
  <c r="L26" i="7"/>
  <c r="L87" i="7"/>
  <c r="L30" i="7"/>
  <c r="L58" i="7"/>
  <c r="L86" i="7"/>
  <c r="L36" i="7"/>
  <c r="L63" i="7"/>
  <c r="L70" i="7"/>
  <c r="I344" i="7" l="1"/>
  <c r="H344" i="7"/>
  <c r="I108" i="7"/>
  <c r="H108" i="7"/>
  <c r="I359" i="7"/>
  <c r="H359" i="7"/>
  <c r="I231" i="7"/>
  <c r="H231" i="7"/>
  <c r="I328" i="7"/>
  <c r="H328" i="7"/>
  <c r="I318" i="7"/>
  <c r="H318" i="7"/>
  <c r="I189" i="7"/>
  <c r="H189" i="7"/>
  <c r="I339" i="7"/>
  <c r="H339" i="7"/>
  <c r="I454" i="7"/>
  <c r="H454" i="7"/>
  <c r="I179" i="7"/>
  <c r="H179" i="7"/>
  <c r="I349" i="7"/>
  <c r="H349" i="7"/>
  <c r="I220" i="7"/>
  <c r="H220" i="7"/>
  <c r="I117" i="7"/>
  <c r="H117" i="7"/>
  <c r="H207" i="7"/>
  <c r="I207" i="7"/>
  <c r="I404" i="7"/>
  <c r="H404" i="7"/>
  <c r="I276" i="7"/>
  <c r="H276" i="7"/>
  <c r="I100" i="7"/>
  <c r="H100" i="7"/>
  <c r="I275" i="7"/>
  <c r="H275" i="7"/>
  <c r="I330" i="7"/>
  <c r="H330" i="7"/>
  <c r="I195" i="7"/>
  <c r="H195" i="7"/>
  <c r="I449" i="7"/>
  <c r="H449" i="7"/>
  <c r="I321" i="7"/>
  <c r="H321" i="7"/>
  <c r="I45" i="7"/>
  <c r="H45" i="7"/>
  <c r="I102" i="7"/>
  <c r="H102" i="7"/>
  <c r="I60" i="7"/>
  <c r="H60" i="7"/>
  <c r="I163" i="7"/>
  <c r="H163" i="7"/>
  <c r="I99" i="7"/>
  <c r="H99" i="7"/>
  <c r="I122" i="7"/>
  <c r="H122" i="7"/>
  <c r="I73" i="7"/>
  <c r="H73" i="7"/>
  <c r="I315" i="7"/>
  <c r="H315" i="7"/>
  <c r="I243" i="7"/>
  <c r="H243" i="7"/>
  <c r="I92" i="7"/>
  <c r="H92" i="7"/>
  <c r="I415" i="7"/>
  <c r="H415" i="7"/>
  <c r="I287" i="7"/>
  <c r="H287" i="7"/>
  <c r="I296" i="7"/>
  <c r="H296" i="7"/>
  <c r="I302" i="7"/>
  <c r="H302" i="7"/>
  <c r="I336" i="7"/>
  <c r="H336" i="7"/>
  <c r="I119" i="7"/>
  <c r="H119" i="7"/>
  <c r="H341" i="7"/>
  <c r="I341" i="7"/>
  <c r="I209" i="7"/>
  <c r="H209" i="7"/>
  <c r="I460" i="7"/>
  <c r="H460" i="7"/>
  <c r="I332" i="7"/>
  <c r="H332" i="7"/>
  <c r="I197" i="7"/>
  <c r="H197" i="7"/>
  <c r="I84" i="7"/>
  <c r="H84" i="7"/>
  <c r="I227" i="7"/>
  <c r="H227" i="7"/>
  <c r="I258" i="7"/>
  <c r="H258" i="7"/>
  <c r="I47" i="7"/>
  <c r="H47" i="7"/>
  <c r="I441" i="7"/>
  <c r="H441" i="7"/>
  <c r="I313" i="7"/>
  <c r="H313" i="7"/>
  <c r="I13" i="7"/>
  <c r="H13" i="7"/>
  <c r="I158" i="7"/>
  <c r="H158" i="7"/>
  <c r="I94" i="7"/>
  <c r="H94" i="7"/>
  <c r="I52" i="7"/>
  <c r="H52" i="7"/>
  <c r="I155" i="7"/>
  <c r="H155" i="7"/>
  <c r="I91" i="7"/>
  <c r="H91" i="7"/>
  <c r="I27" i="7"/>
  <c r="H27" i="7"/>
  <c r="I178" i="7"/>
  <c r="H178" i="7"/>
  <c r="I114" i="7"/>
  <c r="H114" i="7"/>
  <c r="I50" i="7"/>
  <c r="H50" i="7"/>
  <c r="I65" i="7"/>
  <c r="H65" i="7"/>
  <c r="I112" i="7"/>
  <c r="H112" i="7"/>
  <c r="I48" i="7"/>
  <c r="H48" i="7"/>
  <c r="I459" i="7"/>
  <c r="H459" i="7"/>
  <c r="I280" i="7"/>
  <c r="H280" i="7"/>
  <c r="I343" i="7"/>
  <c r="H343" i="7"/>
  <c r="I212" i="7"/>
  <c r="H212" i="7"/>
  <c r="I105" i="7"/>
  <c r="H105" i="7"/>
  <c r="I161" i="7"/>
  <c r="H161" i="7"/>
  <c r="I414" i="7"/>
  <c r="H414" i="7"/>
  <c r="I151" i="7"/>
  <c r="H151" i="7"/>
  <c r="I235" i="7"/>
  <c r="H235" i="7"/>
  <c r="I422" i="7"/>
  <c r="H422" i="7"/>
  <c r="I461" i="7"/>
  <c r="H461" i="7"/>
  <c r="I269" i="7"/>
  <c r="H269" i="7"/>
  <c r="I452" i="7"/>
  <c r="H452" i="7"/>
  <c r="I324" i="7"/>
  <c r="H324" i="7"/>
  <c r="I187" i="7"/>
  <c r="H187" i="7"/>
  <c r="I378" i="7"/>
  <c r="H378" i="7"/>
  <c r="I250" i="7"/>
  <c r="H250" i="7"/>
  <c r="I15" i="7"/>
  <c r="H15" i="7"/>
  <c r="I433" i="7"/>
  <c r="H433" i="7"/>
  <c r="I305" i="7"/>
  <c r="H305" i="7"/>
  <c r="I150" i="7"/>
  <c r="H150" i="7"/>
  <c r="I22" i="7"/>
  <c r="H22" i="7"/>
  <c r="I83" i="7"/>
  <c r="H83" i="7"/>
  <c r="I170" i="7"/>
  <c r="H170" i="7"/>
  <c r="I106" i="7"/>
  <c r="H106" i="7"/>
  <c r="I57" i="7"/>
  <c r="H57" i="7"/>
  <c r="I168" i="7"/>
  <c r="H168" i="7"/>
  <c r="H104" i="7"/>
  <c r="I104" i="7"/>
  <c r="H40" i="7"/>
  <c r="I40" i="7"/>
  <c r="I185" i="7"/>
  <c r="H185" i="7"/>
  <c r="I71" i="7"/>
  <c r="H71" i="7"/>
  <c r="I407" i="7"/>
  <c r="H407" i="7"/>
  <c r="I279" i="7"/>
  <c r="H279" i="7"/>
  <c r="I272" i="7"/>
  <c r="H272" i="7"/>
  <c r="I286" i="7"/>
  <c r="H286" i="7"/>
  <c r="I312" i="7"/>
  <c r="H312" i="7"/>
  <c r="I294" i="7"/>
  <c r="H294" i="7"/>
  <c r="I397" i="7"/>
  <c r="H397" i="7"/>
  <c r="I333" i="7"/>
  <c r="H333" i="7"/>
  <c r="I199" i="7"/>
  <c r="H199" i="7"/>
  <c r="I85" i="7"/>
  <c r="H85" i="7"/>
  <c r="I388" i="7"/>
  <c r="H388" i="7"/>
  <c r="I260" i="7"/>
  <c r="H260" i="7"/>
  <c r="I55" i="7"/>
  <c r="H55" i="7"/>
  <c r="I145" i="7"/>
  <c r="H145" i="7"/>
  <c r="I314" i="7"/>
  <c r="H314" i="7"/>
  <c r="I173" i="7"/>
  <c r="H173" i="7"/>
  <c r="I458" i="7"/>
  <c r="H458" i="7"/>
  <c r="I369" i="7"/>
  <c r="H369" i="7"/>
  <c r="I241" i="7"/>
  <c r="H241" i="7"/>
  <c r="I157" i="7"/>
  <c r="H157" i="7"/>
  <c r="I214" i="7"/>
  <c r="H214" i="7"/>
  <c r="I86" i="7"/>
  <c r="H86" i="7"/>
  <c r="I44" i="7"/>
  <c r="H44" i="7"/>
  <c r="I147" i="7"/>
  <c r="H147" i="7"/>
  <c r="I19" i="7"/>
  <c r="H19" i="7"/>
  <c r="I42" i="7"/>
  <c r="H42" i="7"/>
  <c r="I451" i="7"/>
  <c r="H451" i="7"/>
  <c r="I97" i="7"/>
  <c r="H97" i="7"/>
  <c r="I248" i="7"/>
  <c r="H248" i="7"/>
  <c r="I39" i="7"/>
  <c r="H39" i="7"/>
  <c r="I7" i="7"/>
  <c r="H7" i="7"/>
  <c r="I399" i="7"/>
  <c r="H399" i="7"/>
  <c r="H335" i="7"/>
  <c r="I335" i="7"/>
  <c r="I271" i="7"/>
  <c r="H271" i="7"/>
  <c r="I201" i="7"/>
  <c r="H201" i="7"/>
  <c r="I89" i="7"/>
  <c r="H89" i="7"/>
  <c r="I53" i="7"/>
  <c r="H53" i="7"/>
  <c r="I240" i="7"/>
  <c r="H240" i="7"/>
  <c r="I398" i="7"/>
  <c r="H398" i="7"/>
  <c r="I270" i="7"/>
  <c r="H270" i="7"/>
  <c r="I135" i="7"/>
  <c r="H135" i="7"/>
  <c r="I175" i="7"/>
  <c r="H175" i="7"/>
  <c r="I288" i="7"/>
  <c r="H288" i="7"/>
  <c r="H406" i="7"/>
  <c r="I406" i="7"/>
  <c r="H278" i="7"/>
  <c r="I278" i="7"/>
  <c r="I453" i="7"/>
  <c r="H453" i="7"/>
  <c r="H389" i="7"/>
  <c r="I389" i="7"/>
  <c r="H325" i="7"/>
  <c r="I325" i="7"/>
  <c r="H261" i="7"/>
  <c r="I261" i="7"/>
  <c r="I188" i="7"/>
  <c r="H188" i="7"/>
  <c r="I61" i="7"/>
  <c r="H61" i="7"/>
  <c r="I448" i="7"/>
  <c r="H448" i="7"/>
  <c r="I444" i="7"/>
  <c r="H444" i="7"/>
  <c r="I380" i="7"/>
  <c r="H380" i="7"/>
  <c r="I316" i="7"/>
  <c r="H316" i="7"/>
  <c r="I252" i="7"/>
  <c r="H252" i="7"/>
  <c r="I176" i="7"/>
  <c r="H176" i="7"/>
  <c r="I23" i="7"/>
  <c r="H23" i="7"/>
  <c r="I21" i="7"/>
  <c r="H21" i="7"/>
  <c r="I370" i="7"/>
  <c r="H370" i="7"/>
  <c r="I306" i="7"/>
  <c r="H306" i="7"/>
  <c r="I242" i="7"/>
  <c r="H242" i="7"/>
  <c r="I159" i="7"/>
  <c r="H159" i="7"/>
  <c r="I403" i="7"/>
  <c r="H403" i="7"/>
  <c r="I442" i="7"/>
  <c r="H442" i="7"/>
  <c r="I425" i="7"/>
  <c r="H425" i="7"/>
  <c r="I361" i="7"/>
  <c r="H361" i="7"/>
  <c r="I297" i="7"/>
  <c r="H297" i="7"/>
  <c r="I233" i="7"/>
  <c r="H233" i="7"/>
  <c r="I141" i="7"/>
  <c r="H141" i="7"/>
  <c r="I206" i="7"/>
  <c r="H206" i="7"/>
  <c r="I142" i="7"/>
  <c r="H142" i="7"/>
  <c r="I78" i="7"/>
  <c r="H78" i="7"/>
  <c r="I14" i="7"/>
  <c r="H14" i="7"/>
  <c r="I36" i="7"/>
  <c r="H36" i="7"/>
  <c r="I139" i="7"/>
  <c r="H139" i="7"/>
  <c r="I75" i="7"/>
  <c r="H75" i="7"/>
  <c r="I11" i="7"/>
  <c r="H11" i="7"/>
  <c r="I162" i="7"/>
  <c r="H162" i="7"/>
  <c r="I98" i="7"/>
  <c r="H98" i="7"/>
  <c r="I34" i="7"/>
  <c r="H34" i="7"/>
  <c r="I49" i="7"/>
  <c r="H49" i="7"/>
  <c r="I160" i="7"/>
  <c r="H160" i="7"/>
  <c r="I96" i="7"/>
  <c r="H96" i="7"/>
  <c r="I32" i="7"/>
  <c r="H32" i="7"/>
  <c r="I152" i="7"/>
  <c r="H152" i="7"/>
  <c r="I88" i="7"/>
  <c r="H88" i="7"/>
  <c r="I24" i="7"/>
  <c r="H24" i="7"/>
  <c r="I443" i="7"/>
  <c r="H443" i="7"/>
  <c r="I224" i="7"/>
  <c r="H224" i="7"/>
  <c r="I455" i="7"/>
  <c r="H455" i="7"/>
  <c r="I391" i="7"/>
  <c r="H391" i="7"/>
  <c r="I327" i="7"/>
  <c r="H327" i="7"/>
  <c r="I263" i="7"/>
  <c r="H263" i="7"/>
  <c r="I191" i="7"/>
  <c r="H191" i="7"/>
  <c r="I69" i="7"/>
  <c r="H69" i="7"/>
  <c r="I456" i="7"/>
  <c r="H456" i="7"/>
  <c r="I213" i="7"/>
  <c r="H213" i="7"/>
  <c r="I382" i="7"/>
  <c r="H382" i="7"/>
  <c r="I254" i="7"/>
  <c r="H254" i="7"/>
  <c r="I103" i="7"/>
  <c r="H103" i="7"/>
  <c r="I113" i="7"/>
  <c r="H113" i="7"/>
  <c r="I256" i="7"/>
  <c r="H256" i="7"/>
  <c r="I390" i="7"/>
  <c r="H390" i="7"/>
  <c r="I262" i="7"/>
  <c r="H262" i="7"/>
  <c r="I445" i="7"/>
  <c r="H445" i="7"/>
  <c r="I381" i="7"/>
  <c r="H381" i="7"/>
  <c r="I317" i="7"/>
  <c r="H317" i="7"/>
  <c r="I253" i="7"/>
  <c r="H253" i="7"/>
  <c r="I177" i="7"/>
  <c r="H177" i="7"/>
  <c r="I29" i="7"/>
  <c r="H29" i="7"/>
  <c r="I411" i="7"/>
  <c r="H411" i="7"/>
  <c r="I424" i="7"/>
  <c r="H424" i="7"/>
  <c r="I436" i="7"/>
  <c r="H436" i="7"/>
  <c r="I372" i="7"/>
  <c r="H372" i="7"/>
  <c r="I308" i="7"/>
  <c r="H308" i="7"/>
  <c r="I244" i="7"/>
  <c r="H244" i="7"/>
  <c r="I164" i="7"/>
  <c r="H164" i="7"/>
  <c r="I362" i="7"/>
  <c r="H362" i="7"/>
  <c r="I298" i="7"/>
  <c r="H298" i="7"/>
  <c r="I234" i="7"/>
  <c r="H234" i="7"/>
  <c r="I143" i="7"/>
  <c r="H143" i="7"/>
  <c r="I355" i="7"/>
  <c r="H355" i="7"/>
  <c r="I426" i="7"/>
  <c r="H426" i="7"/>
  <c r="I417" i="7"/>
  <c r="H417" i="7"/>
  <c r="I353" i="7"/>
  <c r="H353" i="7"/>
  <c r="I289" i="7"/>
  <c r="H289" i="7"/>
  <c r="I225" i="7"/>
  <c r="H225" i="7"/>
  <c r="I125" i="7"/>
  <c r="H125" i="7"/>
  <c r="I198" i="7"/>
  <c r="H198" i="7"/>
  <c r="I134" i="7"/>
  <c r="H134" i="7"/>
  <c r="I70" i="7"/>
  <c r="H70" i="7"/>
  <c r="I28" i="7"/>
  <c r="H28" i="7"/>
  <c r="I131" i="7"/>
  <c r="H131" i="7"/>
  <c r="I67" i="7"/>
  <c r="H67" i="7"/>
  <c r="I218" i="7"/>
  <c r="H218" i="7"/>
  <c r="I154" i="7"/>
  <c r="H154" i="7"/>
  <c r="I90" i="7"/>
  <c r="H90" i="7"/>
  <c r="I26" i="7"/>
  <c r="H26" i="7"/>
  <c r="I41" i="7"/>
  <c r="H41" i="7"/>
  <c r="I435" i="7"/>
  <c r="H435" i="7"/>
  <c r="I440" i="7"/>
  <c r="H440" i="7"/>
  <c r="I203" i="7"/>
  <c r="H203" i="7"/>
  <c r="I447" i="7"/>
  <c r="H447" i="7"/>
  <c r="I383" i="7"/>
  <c r="H383" i="7"/>
  <c r="I319" i="7"/>
  <c r="H319" i="7"/>
  <c r="I255" i="7"/>
  <c r="H255" i="7"/>
  <c r="I180" i="7"/>
  <c r="H180" i="7"/>
  <c r="I37" i="7"/>
  <c r="H37" i="7"/>
  <c r="I427" i="7"/>
  <c r="H427" i="7"/>
  <c r="I416" i="7"/>
  <c r="H416" i="7"/>
  <c r="I181" i="7"/>
  <c r="H181" i="7"/>
  <c r="I366" i="7"/>
  <c r="H366" i="7"/>
  <c r="I238" i="7"/>
  <c r="H238" i="7"/>
  <c r="I87" i="7"/>
  <c r="H87" i="7"/>
  <c r="I232" i="7"/>
  <c r="H232" i="7"/>
  <c r="I374" i="7"/>
  <c r="H374" i="7"/>
  <c r="I246" i="7"/>
  <c r="H246" i="7"/>
  <c r="I437" i="7"/>
  <c r="H437" i="7"/>
  <c r="H373" i="7"/>
  <c r="I373" i="7"/>
  <c r="H309" i="7"/>
  <c r="I309" i="7"/>
  <c r="H245" i="7"/>
  <c r="I245" i="7"/>
  <c r="I165" i="7"/>
  <c r="H165" i="7"/>
  <c r="I363" i="7"/>
  <c r="H363" i="7"/>
  <c r="I392" i="7"/>
  <c r="H392" i="7"/>
  <c r="I428" i="7"/>
  <c r="H428" i="7"/>
  <c r="I364" i="7"/>
  <c r="H364" i="7"/>
  <c r="I300" i="7"/>
  <c r="H300" i="7"/>
  <c r="I236" i="7"/>
  <c r="H236" i="7"/>
  <c r="I148" i="7"/>
  <c r="H148" i="7"/>
  <c r="I419" i="7"/>
  <c r="H419" i="7"/>
  <c r="I450" i="7"/>
  <c r="H450" i="7"/>
  <c r="I354" i="7"/>
  <c r="H354" i="7"/>
  <c r="I290" i="7"/>
  <c r="H290" i="7"/>
  <c r="I226" i="7"/>
  <c r="H226" i="7"/>
  <c r="I127" i="7"/>
  <c r="H127" i="7"/>
  <c r="I307" i="7"/>
  <c r="H307" i="7"/>
  <c r="I410" i="7"/>
  <c r="H410" i="7"/>
  <c r="I409" i="7"/>
  <c r="H409" i="7"/>
  <c r="I345" i="7"/>
  <c r="H345" i="7"/>
  <c r="I281" i="7"/>
  <c r="H281" i="7"/>
  <c r="I215" i="7"/>
  <c r="H215" i="7"/>
  <c r="I109" i="7"/>
  <c r="H109" i="7"/>
  <c r="I190" i="7"/>
  <c r="H190" i="7"/>
  <c r="I126" i="7"/>
  <c r="H126" i="7"/>
  <c r="I62" i="7"/>
  <c r="H62" i="7"/>
  <c r="I20" i="7"/>
  <c r="H20" i="7"/>
  <c r="I123" i="7"/>
  <c r="H123" i="7"/>
  <c r="I59" i="7"/>
  <c r="H59" i="7"/>
  <c r="I210" i="7"/>
  <c r="H210" i="7"/>
  <c r="I146" i="7"/>
  <c r="H146" i="7"/>
  <c r="I82" i="7"/>
  <c r="H82" i="7"/>
  <c r="I18" i="7"/>
  <c r="H18" i="7"/>
  <c r="I33" i="7"/>
  <c r="H33" i="7"/>
  <c r="I144" i="7"/>
  <c r="H144" i="7"/>
  <c r="I80" i="7"/>
  <c r="H80" i="7"/>
  <c r="I16" i="7"/>
  <c r="H16" i="7"/>
  <c r="I304" i="7"/>
  <c r="H304" i="7"/>
  <c r="I351" i="7"/>
  <c r="H351" i="7"/>
  <c r="I223" i="7"/>
  <c r="H223" i="7"/>
  <c r="I121" i="7"/>
  <c r="H121" i="7"/>
  <c r="I217" i="7"/>
  <c r="H217" i="7"/>
  <c r="I430" i="7"/>
  <c r="H430" i="7"/>
  <c r="I167" i="7"/>
  <c r="H167" i="7"/>
  <c r="I283" i="7"/>
  <c r="H283" i="7"/>
  <c r="I438" i="7"/>
  <c r="H438" i="7"/>
  <c r="I310" i="7"/>
  <c r="H310" i="7"/>
  <c r="H405" i="7"/>
  <c r="I405" i="7"/>
  <c r="H277" i="7"/>
  <c r="I277" i="7"/>
  <c r="I101" i="7"/>
  <c r="H101" i="7"/>
  <c r="I129" i="7"/>
  <c r="H129" i="7"/>
  <c r="I396" i="7"/>
  <c r="H396" i="7"/>
  <c r="I268" i="7"/>
  <c r="H268" i="7"/>
  <c r="I394" i="7"/>
  <c r="H394" i="7"/>
  <c r="I322" i="7"/>
  <c r="H322" i="7"/>
  <c r="I184" i="7"/>
  <c r="H184" i="7"/>
  <c r="I377" i="7"/>
  <c r="H377" i="7"/>
  <c r="I249" i="7"/>
  <c r="H249" i="7"/>
  <c r="I172" i="7"/>
  <c r="H172" i="7"/>
  <c r="I222" i="7"/>
  <c r="H222" i="7"/>
  <c r="I30" i="7"/>
  <c r="H30" i="7"/>
  <c r="I379" i="7"/>
  <c r="H379" i="7"/>
  <c r="I408" i="7"/>
  <c r="H408" i="7"/>
  <c r="I171" i="7"/>
  <c r="H171" i="7"/>
  <c r="I439" i="7"/>
  <c r="H439" i="7"/>
  <c r="I375" i="7"/>
  <c r="H375" i="7"/>
  <c r="I311" i="7"/>
  <c r="H311" i="7"/>
  <c r="I247" i="7"/>
  <c r="H247" i="7"/>
  <c r="I169" i="7"/>
  <c r="H169" i="7"/>
  <c r="I395" i="7"/>
  <c r="H395" i="7"/>
  <c r="I384" i="7"/>
  <c r="H384" i="7"/>
  <c r="I124" i="7"/>
  <c r="H124" i="7"/>
  <c r="I350" i="7"/>
  <c r="H350" i="7"/>
  <c r="I221" i="7"/>
  <c r="H221" i="7"/>
  <c r="I63" i="7"/>
  <c r="H63" i="7"/>
  <c r="I432" i="7"/>
  <c r="H432" i="7"/>
  <c r="I192" i="7"/>
  <c r="H192" i="7"/>
  <c r="I358" i="7"/>
  <c r="H358" i="7"/>
  <c r="I230" i="7"/>
  <c r="H230" i="7"/>
  <c r="H429" i="7"/>
  <c r="I429" i="7"/>
  <c r="I365" i="7"/>
  <c r="H365" i="7"/>
  <c r="H301" i="7"/>
  <c r="I301" i="7"/>
  <c r="I237" i="7"/>
  <c r="H237" i="7"/>
  <c r="I149" i="7"/>
  <c r="H149" i="7"/>
  <c r="I299" i="7"/>
  <c r="H299" i="7"/>
  <c r="I352" i="7"/>
  <c r="H352" i="7"/>
  <c r="I420" i="7"/>
  <c r="H420" i="7"/>
  <c r="I356" i="7"/>
  <c r="H356" i="7"/>
  <c r="I292" i="7"/>
  <c r="H292" i="7"/>
  <c r="I228" i="7"/>
  <c r="H228" i="7"/>
  <c r="I132" i="7"/>
  <c r="H132" i="7"/>
  <c r="I371" i="7"/>
  <c r="H371" i="7"/>
  <c r="I434" i="7"/>
  <c r="H434" i="7"/>
  <c r="I346" i="7"/>
  <c r="H346" i="7"/>
  <c r="I282" i="7"/>
  <c r="H282" i="7"/>
  <c r="I216" i="7"/>
  <c r="H216" i="7"/>
  <c r="I111" i="7"/>
  <c r="H111" i="7"/>
  <c r="I251" i="7"/>
  <c r="H251" i="7"/>
  <c r="I386" i="7"/>
  <c r="H386" i="7"/>
  <c r="I401" i="7"/>
  <c r="H401" i="7"/>
  <c r="I337" i="7"/>
  <c r="H337" i="7"/>
  <c r="I273" i="7"/>
  <c r="H273" i="7"/>
  <c r="I204" i="7"/>
  <c r="H204" i="7"/>
  <c r="I93" i="7"/>
  <c r="H93" i="7"/>
  <c r="I182" i="7"/>
  <c r="H182" i="7"/>
  <c r="I118" i="7"/>
  <c r="H118" i="7"/>
  <c r="I54" i="7"/>
  <c r="H54" i="7"/>
  <c r="I76" i="7"/>
  <c r="H76" i="7"/>
  <c r="I12" i="7"/>
  <c r="H12" i="7"/>
  <c r="I115" i="7"/>
  <c r="H115" i="7"/>
  <c r="I51" i="7"/>
  <c r="H51" i="7"/>
  <c r="I202" i="7"/>
  <c r="H202" i="7"/>
  <c r="I138" i="7"/>
  <c r="H138" i="7"/>
  <c r="I74" i="7"/>
  <c r="H74" i="7"/>
  <c r="I9" i="7"/>
  <c r="H9" i="7"/>
  <c r="I25" i="7"/>
  <c r="H25" i="7"/>
  <c r="I136" i="7"/>
  <c r="H136" i="7"/>
  <c r="H72" i="7"/>
  <c r="I72" i="7"/>
  <c r="I291" i="7"/>
  <c r="H291" i="7"/>
  <c r="I423" i="7"/>
  <c r="H423" i="7"/>
  <c r="I295" i="7"/>
  <c r="H295" i="7"/>
  <c r="I137" i="7"/>
  <c r="H137" i="7"/>
  <c r="I267" i="7"/>
  <c r="H267" i="7"/>
  <c r="I446" i="7"/>
  <c r="H446" i="7"/>
  <c r="I368" i="7"/>
  <c r="H368" i="7"/>
  <c r="I326" i="7"/>
  <c r="H326" i="7"/>
  <c r="I413" i="7"/>
  <c r="H413" i="7"/>
  <c r="I285" i="7"/>
  <c r="H285" i="7"/>
  <c r="I264" i="7"/>
  <c r="H264" i="7"/>
  <c r="I340" i="7"/>
  <c r="H340" i="7"/>
  <c r="I208" i="7"/>
  <c r="H208" i="7"/>
  <c r="I402" i="7"/>
  <c r="H402" i="7"/>
  <c r="I266" i="7"/>
  <c r="H266" i="7"/>
  <c r="I79" i="7"/>
  <c r="H79" i="7"/>
  <c r="I81" i="7"/>
  <c r="H81" i="7"/>
  <c r="I385" i="7"/>
  <c r="H385" i="7"/>
  <c r="I257" i="7"/>
  <c r="H257" i="7"/>
  <c r="I183" i="7"/>
  <c r="H183" i="7"/>
  <c r="H166" i="7"/>
  <c r="I166" i="7"/>
  <c r="I38" i="7"/>
  <c r="H38" i="7"/>
  <c r="I35" i="7"/>
  <c r="H35" i="7"/>
  <c r="I186" i="7"/>
  <c r="H186" i="7"/>
  <c r="I58" i="7"/>
  <c r="H58" i="7"/>
  <c r="I8" i="7"/>
  <c r="H8" i="7"/>
  <c r="I347" i="7"/>
  <c r="H347" i="7"/>
  <c r="I376" i="7"/>
  <c r="H376" i="7"/>
  <c r="I156" i="7"/>
  <c r="H156" i="7"/>
  <c r="I431" i="7"/>
  <c r="H431" i="7"/>
  <c r="I367" i="7"/>
  <c r="H367" i="7"/>
  <c r="I303" i="7"/>
  <c r="H303" i="7"/>
  <c r="I239" i="7"/>
  <c r="H239" i="7"/>
  <c r="I153" i="7"/>
  <c r="H153" i="7"/>
  <c r="I323" i="7"/>
  <c r="H323" i="7"/>
  <c r="I360" i="7"/>
  <c r="H360" i="7"/>
  <c r="I462" i="7"/>
  <c r="H462" i="7"/>
  <c r="I334" i="7"/>
  <c r="H334" i="7"/>
  <c r="I211" i="7"/>
  <c r="H211" i="7"/>
  <c r="I31" i="7"/>
  <c r="H31" i="7"/>
  <c r="I387" i="7"/>
  <c r="H387" i="7"/>
  <c r="I400" i="7"/>
  <c r="H400" i="7"/>
  <c r="I140" i="7"/>
  <c r="H140" i="7"/>
  <c r="I342" i="7"/>
  <c r="H342" i="7"/>
  <c r="I200" i="7"/>
  <c r="H200" i="7"/>
  <c r="H421" i="7"/>
  <c r="I421" i="7"/>
  <c r="H357" i="7"/>
  <c r="I357" i="7"/>
  <c r="H293" i="7"/>
  <c r="I293" i="7"/>
  <c r="H229" i="7"/>
  <c r="I229" i="7"/>
  <c r="I133" i="7"/>
  <c r="H133" i="7"/>
  <c r="I259" i="7"/>
  <c r="H259" i="7"/>
  <c r="I320" i="7"/>
  <c r="H320" i="7"/>
  <c r="I412" i="7"/>
  <c r="H412" i="7"/>
  <c r="I348" i="7"/>
  <c r="H348" i="7"/>
  <c r="I284" i="7"/>
  <c r="H284" i="7"/>
  <c r="I219" i="7"/>
  <c r="H219" i="7"/>
  <c r="I116" i="7"/>
  <c r="H116" i="7"/>
  <c r="I331" i="7"/>
  <c r="H331" i="7"/>
  <c r="I418" i="7"/>
  <c r="H418" i="7"/>
  <c r="I338" i="7"/>
  <c r="H338" i="7"/>
  <c r="I274" i="7"/>
  <c r="H274" i="7"/>
  <c r="I205" i="7"/>
  <c r="H205" i="7"/>
  <c r="I95" i="7"/>
  <c r="H95" i="7"/>
  <c r="I196" i="7"/>
  <c r="H196" i="7"/>
  <c r="I457" i="7"/>
  <c r="H457" i="7"/>
  <c r="I393" i="7"/>
  <c r="H393" i="7"/>
  <c r="I329" i="7"/>
  <c r="H329" i="7"/>
  <c r="I265" i="7"/>
  <c r="H265" i="7"/>
  <c r="I193" i="7"/>
  <c r="H193" i="7"/>
  <c r="I77" i="7"/>
  <c r="H77" i="7"/>
  <c r="I174" i="7"/>
  <c r="H174" i="7"/>
  <c r="I110" i="7"/>
  <c r="H110" i="7"/>
  <c r="I46" i="7"/>
  <c r="H46" i="7"/>
  <c r="I68" i="7"/>
  <c r="H68" i="7"/>
  <c r="I107" i="7"/>
  <c r="H107" i="7"/>
  <c r="I43" i="7"/>
  <c r="H43" i="7"/>
  <c r="I194" i="7"/>
  <c r="H194" i="7"/>
  <c r="I130" i="7"/>
  <c r="H130" i="7"/>
  <c r="I66" i="7"/>
  <c r="H66" i="7"/>
  <c r="I17" i="7"/>
  <c r="H17" i="7"/>
  <c r="I128" i="7"/>
  <c r="H128" i="7"/>
  <c r="I64" i="7"/>
  <c r="H64" i="7"/>
  <c r="I120" i="7"/>
  <c r="H120" i="7"/>
  <c r="I56" i="7"/>
  <c r="H56" i="7"/>
  <c r="H10" i="7"/>
  <c r="I10" i="7"/>
  <c r="XEX45" i="8"/>
  <c r="D4" i="58" l="1"/>
  <c r="G9" i="58" l="1"/>
  <c r="D9" i="58"/>
  <c r="G10" i="58"/>
  <c r="D10" i="58"/>
</calcChain>
</file>

<file path=xl/sharedStrings.xml><?xml version="1.0" encoding="utf-8"?>
<sst xmlns="http://schemas.openxmlformats.org/spreadsheetml/2006/main" count="370" uniqueCount="135">
  <si>
    <t>Verre</t>
  </si>
  <si>
    <t xml:space="preserve">Catégorie de matières </t>
  </si>
  <si>
    <t>Masse annuelle (kg/an)</t>
  </si>
  <si>
    <t>Matières organiques</t>
  </si>
  <si>
    <t>Total général</t>
  </si>
  <si>
    <t>Étiquettes de lignes</t>
  </si>
  <si>
    <t>Somme de Masse annuelle (kg/an)</t>
  </si>
  <si>
    <t>Nombre de jours 
échantillonnés</t>
  </si>
  <si>
    <t>Étiquettes de colonnes</t>
  </si>
  <si>
    <t>Type</t>
  </si>
  <si>
    <t>Lieu</t>
  </si>
  <si>
    <t>Usinage</t>
  </si>
  <si>
    <t>Assemblage</t>
  </si>
  <si>
    <t>Livraison</t>
  </si>
  <si>
    <t xml:space="preserve">Masse 
(kg) </t>
  </si>
  <si>
    <t>Nombre 
de jours échantillonés</t>
  </si>
  <si>
    <t>Recyclage à l'interne de résidus de production</t>
  </si>
  <si>
    <t>Nom</t>
  </si>
  <si>
    <t>Auteur</t>
  </si>
  <si>
    <t>Organisme</t>
  </si>
  <si>
    <t>CTTÉI</t>
  </si>
  <si>
    <t>Courriel</t>
  </si>
  <si>
    <t>julien.beaulieu@cttei.com</t>
  </si>
  <si>
    <t>Collaborateurs directs</t>
  </si>
  <si>
    <t>Collaborateurs indirects</t>
  </si>
  <si>
    <t>Droit d'auteur</t>
  </si>
  <si>
    <t>© CTTÉI 2020</t>
  </si>
  <si>
    <t>Version</t>
  </si>
  <si>
    <t>Dernière modification</t>
  </si>
  <si>
    <t>Suivi des modifications</t>
  </si>
  <si>
    <t>Date</t>
  </si>
  <si>
    <t>Détail</t>
  </si>
  <si>
    <t>Création de l'outil</t>
  </si>
  <si>
    <t>Caractérisation des matières résiduelles</t>
  </si>
  <si>
    <t>Julien Beaulieu, Jennifer Pinna</t>
  </si>
  <si>
    <t>Ajout commentaires, couleurs</t>
  </si>
  <si>
    <t>simplification</t>
  </si>
  <si>
    <t>VOIE DE COLLECTE</t>
  </si>
  <si>
    <t>Voie de collecte</t>
  </si>
  <si>
    <t>Ordures</t>
  </si>
  <si>
    <t>Encombrants et CRD</t>
  </si>
  <si>
    <t>Encombrants et résidus de CRD</t>
  </si>
  <si>
    <t>Valorisation</t>
  </si>
  <si>
    <t>Selon les objectifs de la caractérisation, déterminer une grille de tri</t>
  </si>
  <si>
    <t>Pour une caractérisation détaillée, diviser l'établissement en zones. Les lieux peuvent être des bâtiments, des procédés ou des espaces de travail</t>
  </si>
  <si>
    <t>Bureaux</t>
  </si>
  <si>
    <t>Papiers</t>
  </si>
  <si>
    <t>Cartons</t>
  </si>
  <si>
    <t>Plastiques rigides</t>
  </si>
  <si>
    <t>Pellicules et sacs</t>
  </si>
  <si>
    <t>Plastique #6</t>
  </si>
  <si>
    <t>Metal</t>
  </si>
  <si>
    <t>GRILLE DE TRI</t>
  </si>
  <si>
    <t>Collecte des encombrants et CRD</t>
  </si>
  <si>
    <t>Collecte spéciale - RD</t>
  </si>
  <si>
    <t>Résidus dangereux</t>
  </si>
  <si>
    <t>Collecte des MO</t>
  </si>
  <si>
    <t>Collecte des résidus dangereux</t>
  </si>
  <si>
    <t>Il est possible de réviser la grille de tri au besoin</t>
  </si>
  <si>
    <t>Identifier les matières étant généré ponctuellement et devant être exclu de l'annualisation</t>
  </si>
  <si>
    <t>Catégorie (grille de tri)</t>
  </si>
  <si>
    <t>Bureaux - Collecte des MO</t>
  </si>
  <si>
    <t>Contaminant?</t>
  </si>
  <si>
    <t>Voie de collecte actuelle</t>
  </si>
  <si>
    <t>Voie de collecte recommandée</t>
  </si>
  <si>
    <t>Fréquence</t>
  </si>
  <si>
    <t>ponctuel</t>
  </si>
  <si>
    <t>récurrent</t>
  </si>
  <si>
    <t>Élimination</t>
  </si>
  <si>
    <t>MATIÈRES RÉSIDUELLES GÉNÉRÉES PAR LIEU ET ÉCHANTILLON</t>
  </si>
  <si>
    <t>CONTAMINATION PAR VOIE ET ÉCHANTILLON</t>
  </si>
  <si>
    <t>Taux de mise en valeur apparent</t>
  </si>
  <si>
    <t>Taux de mise  en valeur réel</t>
  </si>
  <si>
    <t>Taux de mise en valeur potentiel</t>
  </si>
  <si>
    <t>(Matières valorisés - contaminants)/Total</t>
  </si>
  <si>
    <t>(Matières valorisés)/Total</t>
  </si>
  <si>
    <t>Matières valorisées</t>
  </si>
  <si>
    <t>Contaminants</t>
  </si>
  <si>
    <t>Matières valorisables</t>
  </si>
  <si>
    <t>Matières résiduelles générées</t>
  </si>
  <si>
    <t>kg/an</t>
  </si>
  <si>
    <t>contaminants dans les voies de valorisation</t>
  </si>
  <si>
    <t>matières pouvant êtres valorisées si bien triées</t>
  </si>
  <si>
    <t>Type actuel</t>
  </si>
  <si>
    <t>Type recommandé</t>
  </si>
  <si>
    <t>(Matières valorisables) / Total</t>
  </si>
  <si>
    <t>matières mises dans une voie de valorisation</t>
  </si>
  <si>
    <t>total des matières résiduelles générées</t>
  </si>
  <si>
    <t>bien trié</t>
  </si>
  <si>
    <t>mal trié</t>
  </si>
  <si>
    <t>QUALITÉ DU TRI PAR MATIÈRE</t>
  </si>
  <si>
    <t>Indiquer celles qui sont de valorisation (réemploi, recyclage) et celles qui sont d'élimination (incinération, enfouissement)</t>
  </si>
  <si>
    <t xml:space="preserve">Valider les modes de gestion actuels et potentiels qui seront considérés pour l'analyse. </t>
  </si>
  <si>
    <t>Piste d'analyse: quelles sont les principales matières générées?</t>
  </si>
  <si>
    <t>Piste d'analyse: d'où proviennent principalement les matières résiduelles?</t>
  </si>
  <si>
    <t>Piste d'analyse: quelles matières sont habituellement mal triées?</t>
  </si>
  <si>
    <t>Piste d'analyse: quelles sont les voies de collecte pour lesquelles le tri doit être ammélioré?</t>
  </si>
  <si>
    <t>Piste d'analyse: quels sont des exemples de matières n'étant pas mis dans le bon conteneur?</t>
  </si>
  <si>
    <t>Polystyrène</t>
  </si>
  <si>
    <t>Autres résidus non-valorisables</t>
  </si>
  <si>
    <t>Alternative: Matières valorisés/Matières valorisables</t>
  </si>
  <si>
    <t>Alternative: (Matières valorisés - contaminants)/Matières valorisables</t>
  </si>
  <si>
    <t>ZONES</t>
  </si>
  <si>
    <t>Voie de collecte idéale</t>
  </si>
  <si>
    <t>Pour chaque catégorie, déterminer la voie de collecte idéale</t>
  </si>
  <si>
    <t>Ensemble de l'organisation</t>
  </si>
  <si>
    <t>Description (optionel)</t>
  </si>
  <si>
    <t>Description (optionnel)</t>
  </si>
  <si>
    <t>Collecte des matières recyclables</t>
  </si>
  <si>
    <t>Collecte sélective municipale</t>
  </si>
  <si>
    <t>Nombre de jours 
ouverts par an</t>
  </si>
  <si>
    <t>Préciser ensuite la proportion du flux qui a été interceptée (ex: 50% si la moitié des sacs générés sur la période d'échantillonnage sont pesés)</t>
  </si>
  <si>
    <t>Ces informations serviront à déterminer un facteur d'annualisation (facteur par lequel les poids échantillonnées sont multipliées pour obtenir des poids annuels)</t>
  </si>
  <si>
    <t>Nombre de jours ouverts par an</t>
  </si>
  <si>
    <t>Pour chaque zone, préciser le nombre de jours ouverts par an (utilisé pour l'annualisation des données)</t>
  </si>
  <si>
    <t>Proportion du flux intercepté (%)</t>
  </si>
  <si>
    <t>Facteur d'annuali-sation</t>
  </si>
  <si>
    <t>Équipement (Lieu + Voie)</t>
  </si>
  <si>
    <t>ÉQUIPEMENTS</t>
  </si>
  <si>
    <t xml:space="preserve">Pour chaque équipement, préciser le nombre de jours échantillonnés et le nombre de jours ouverts à considérer pour l'annualisation des données. </t>
  </si>
  <si>
    <t>Zone</t>
  </si>
  <si>
    <t>Équipement (Zone + Voie)</t>
  </si>
  <si>
    <t>Lister les équipements qui sont considérés pour la caractérisation. Ceux-ci sont désignés par la zone où ils sont situés et par la voie de collecte actuelle où ils sont acheminés).</t>
  </si>
  <si>
    <t>Dans le cas d'une caractérisation sommaire, les équipements de disposition finale seront analysés. Pour une caractérisation détaillée, les équipements primaires/secondaires seront analysés.</t>
  </si>
  <si>
    <t>Pour chaque équipement de tri analysé, détailler le poids de son contenu. Les poids peuvent être déterminés par pesée ou par comptage (unité x poids unitaire).</t>
  </si>
  <si>
    <t>Ensemble de l'organisation - Collecte spéciale - RD</t>
  </si>
  <si>
    <t>Ensemble de l'organisation - Ordures</t>
  </si>
  <si>
    <t>Assemblage - Collecte des matières recyclables</t>
  </si>
  <si>
    <t>Bureaux - Collecte des matières recyclables</t>
  </si>
  <si>
    <t>Livraison - Collecte des matières recyclables</t>
  </si>
  <si>
    <t>Usinage - Collecte des matières recyclables</t>
  </si>
  <si>
    <t>Facteur d'annualisation</t>
  </si>
  <si>
    <t>modifications appellations</t>
  </si>
  <si>
    <t>PESÉE</t>
  </si>
  <si>
    <t>(vide)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</si>
</sst>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)_ ;_ * \(#,##0.00\)_ ;_ * &quot;-&quot;??_)_ ;_ @_ "/>
    <numFmt numFmtId="164" formatCode="0.000"/>
    <numFmt numFmtId="165" formatCode="0.0"/>
    <numFmt numFmtId="166" formatCode="_-* #,##0.00\ _F_-;\-* #,##0.00\ _F_-;_-* &quot;-&quot;??\ _F_-;_-@_-"/>
    <numFmt numFmtId="167" formatCode="_ * #,##0_)_ ;_ * \(#,##0\)_ ;_ * &quot;-&quot;??_)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00B050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5"/>
      <color rgb="FF1F497D"/>
      <name val="Calibri"/>
      <family val="2"/>
      <charset val="1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D63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</borders>
  <cellStyleXfs count="1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6" borderId="11" applyNumberFormat="0" applyFont="0" applyAlignment="0" applyProtection="0"/>
    <xf numFmtId="0" fontId="10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6" fillId="0" borderId="0"/>
    <xf numFmtId="0" fontId="14" fillId="0" borderId="0"/>
    <xf numFmtId="9" fontId="13" fillId="0" borderId="0" applyFont="0" applyFill="0" applyBorder="0" applyAlignment="0" applyProtection="0"/>
    <xf numFmtId="0" fontId="15" fillId="0" borderId="12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pivotButton="1"/>
    <xf numFmtId="0" fontId="0" fillId="0" borderId="0" xfId="0" applyAlignment="1">
      <alignment horizontal="left" indent="1"/>
    </xf>
    <xf numFmtId="0" fontId="4" fillId="0" borderId="0" xfId="0" applyFont="1"/>
    <xf numFmtId="0" fontId="4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4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Border="1"/>
    <xf numFmtId="0" fontId="4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 wrapText="1"/>
    </xf>
    <xf numFmtId="0" fontId="4" fillId="4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4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164" fontId="4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4" fillId="4" borderId="0" xfId="0" applyNumberFormat="1" applyFont="1" applyFill="1" applyAlignment="1">
      <alignment horizontal="center" vertical="top"/>
    </xf>
    <xf numFmtId="0" fontId="4" fillId="0" borderId="0" xfId="0" applyFont="1" applyAlignment="1"/>
    <xf numFmtId="0" fontId="4" fillId="0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" xfId="0" applyBorder="1"/>
    <xf numFmtId="0" fontId="7" fillId="0" borderId="0" xfId="0" applyFont="1"/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7" fillId="0" borderId="0" xfId="0" applyFont="1" applyAlignment="1"/>
    <xf numFmtId="0" fontId="0" fillId="0" borderId="0" xfId="0" applyAlignment="1">
      <alignment horizontal="left" wrapText="1"/>
    </xf>
    <xf numFmtId="0" fontId="8" fillId="0" borderId="0" xfId="0" applyFont="1"/>
    <xf numFmtId="0" fontId="9" fillId="0" borderId="0" xfId="1" applyAlignment="1" applyProtection="1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5" fontId="0" fillId="0" borderId="7" xfId="0" applyNumberFormat="1" applyBorder="1"/>
    <xf numFmtId="0" fontId="0" fillId="0" borderId="1" xfId="0" applyBorder="1" applyAlignment="1">
      <alignment horizontal="center"/>
    </xf>
    <xf numFmtId="0" fontId="0" fillId="0" borderId="5" xfId="0" applyBorder="1"/>
    <xf numFmtId="15" fontId="0" fillId="0" borderId="9" xfId="0" applyNumberFormat="1" applyBorder="1"/>
    <xf numFmtId="0" fontId="0" fillId="0" borderId="3" xfId="0" applyBorder="1" applyAlignment="1">
      <alignment horizontal="center"/>
    </xf>
    <xf numFmtId="0" fontId="16" fillId="0" borderId="7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5" borderId="5" xfId="0" applyFont="1" applyFill="1" applyBorder="1" applyAlignment="1">
      <alignment horizontal="left" vertical="top" wrapText="1"/>
    </xf>
    <xf numFmtId="165" fontId="4" fillId="0" borderId="0" xfId="0" applyNumberFormat="1" applyFont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165" fontId="16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horizontal="center" vertical="center"/>
    </xf>
    <xf numFmtId="0" fontId="16" fillId="4" borderId="0" xfId="0" applyFont="1" applyFill="1" applyAlignment="1">
      <alignment horizontal="center" vertical="top"/>
    </xf>
    <xf numFmtId="164" fontId="4" fillId="4" borderId="0" xfId="0" applyNumberFormat="1" applyFont="1" applyFill="1" applyAlignment="1">
      <alignment horizontal="left" vertical="center"/>
    </xf>
    <xf numFmtId="9" fontId="0" fillId="0" borderId="0" xfId="13" applyFont="1"/>
    <xf numFmtId="0" fontId="18" fillId="0" borderId="0" xfId="0" applyFont="1"/>
    <xf numFmtId="167" fontId="0" fillId="0" borderId="0" xfId="12" applyNumberFormat="1" applyFont="1"/>
    <xf numFmtId="0" fontId="4" fillId="3" borderId="0" xfId="0" applyNumberFormat="1" applyFont="1" applyFill="1" applyAlignment="1">
      <alignment horizontal="left" vertical="top" wrapText="1"/>
    </xf>
    <xf numFmtId="0" fontId="4" fillId="4" borderId="0" xfId="0" applyNumberFormat="1" applyFont="1" applyFill="1" applyAlignment="1">
      <alignment horizontal="center" vertical="top"/>
    </xf>
    <xf numFmtId="0" fontId="0" fillId="7" borderId="0" xfId="0" applyFill="1"/>
    <xf numFmtId="0" fontId="4" fillId="0" borderId="7" xfId="0" applyFont="1" applyFill="1" applyBorder="1" applyAlignment="1">
      <alignment horizontal="left" vertical="top" wrapText="1" indent="1"/>
    </xf>
    <xf numFmtId="0" fontId="4" fillId="0" borderId="9" xfId="0" applyFont="1" applyFill="1" applyBorder="1" applyAlignment="1">
      <alignment horizontal="left" vertical="top" wrapText="1" indent="1"/>
    </xf>
    <xf numFmtId="0" fontId="4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right" vertical="top" wrapText="1" indent="1"/>
    </xf>
    <xf numFmtId="0" fontId="4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4" fillId="4" borderId="6" xfId="0" applyNumberFormat="1" applyFont="1" applyFill="1" applyBorder="1" applyAlignment="1">
      <alignment horizontal="center" wrapText="1"/>
    </xf>
    <xf numFmtId="9" fontId="4" fillId="0" borderId="1" xfId="0" applyNumberFormat="1" applyFont="1" applyFill="1" applyBorder="1" applyAlignment="1">
      <alignment horizontal="center" wrapText="1"/>
    </xf>
    <xf numFmtId="167" fontId="4" fillId="4" borderId="1" xfId="12" applyNumberFormat="1" applyFont="1" applyFill="1" applyBorder="1" applyAlignment="1">
      <alignment wrapText="1"/>
    </xf>
    <xf numFmtId="0" fontId="0" fillId="0" borderId="0" xfId="0" applyNumberFormat="1"/>
  </cellXfs>
  <cellStyles count="14">
    <cellStyle name="Commentaire 2" xfId="2" xr:uid="{00000000-0005-0000-0000-000000000000}"/>
    <cellStyle name="Lien hypertexte" xfId="1" builtinId="8"/>
    <cellStyle name="Lien hypertexte 2" xfId="3" xr:uid="{00000000-0005-0000-0000-000002000000}"/>
    <cellStyle name="Milliers" xfId="12" builtinId="3"/>
    <cellStyle name="Milliers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Pourcentage" xfId="13" builtinId="5"/>
    <cellStyle name="Pourcentage 2" xfId="10" xr:uid="{00000000-0005-0000-0000-00000A000000}"/>
    <cellStyle name="TableStyleLight1" xfId="11" xr:uid="{00000000-0005-0000-0000-00000B000000}"/>
  </cellStyles>
  <dxfs count="74">
    <dxf>
      <numFmt numFmtId="167" formatCode="_ * #,##0_)_ ;_ * \(#,##0\)_ ;_ * &quot;-&quot;??_)_ ;_ @_ "/>
    </dxf>
    <dxf>
      <numFmt numFmtId="167" formatCode="_ * #,##0_)_ ;_ * \(#,##0\)_ ;_ * &quot;-&quot;??_)_ ;_ @_ "/>
    </dxf>
    <dxf>
      <numFmt numFmtId="167" formatCode="_ * #,##0_)_ ;_ * \(#,##0\)_ ;_ * &quot;-&quot;??_)_ ;_ @_ "/>
    </dxf>
    <dxf>
      <numFmt numFmtId="167" formatCode="_ * #,##0_)_ ;_ * \(#,##0\)_ ;_ * &quot;-&quot;??_)_ ;_ @_ "/>
    </dxf>
    <dxf>
      <numFmt numFmtId="167" formatCode="_ * #,##0_)_ ;_ * \(#,##0\)_ ;_ * &quot;-&quot;??_)_ ;_ @_ "/>
    </dxf>
    <dxf>
      <numFmt numFmtId="167" formatCode="_ * #,##0_)_ ;_ * \(#,##0\)_ ;_ * &quot;-&quot;??_)_ ;_ @_ "/>
    </dxf>
    <dxf>
      <numFmt numFmtId="167" formatCode="_ * #,##0_)_ ;_ * \(#,##0\)_ ;_ * &quot;-&quot;??_)_ ;_ @_ "/>
    </dxf>
    <dxf>
      <numFmt numFmtId="167" formatCode="_ * #,##0_)_ ;_ * \(#,##0\)_ ;_ * &quot;-&quot;??_)_ ;_ @_ "/>
    </dxf>
    <dxf>
      <numFmt numFmtId="167" formatCode="_ * #,##0_)_ ;_ * \(#,##0\)_ ;_ * &quot;-&quot;??_)_ ;_ @_ "/>
    </dxf>
    <dxf>
      <numFmt numFmtId="167" formatCode="_ * #,##0_)_ ;_ * \(#,##0\)_ ;_ * &quot;-&quot;??_)_ ;_ @_ "/>
    </dxf>
    <dxf>
      <numFmt numFmtId="167" formatCode="_ * #,##0_)_ ;_ * \(#,##0\)_ ;_ * &quot;-&quot;??_)_ ;_ @_ "/>
    </dxf>
    <dxf>
      <numFmt numFmtId="167" formatCode="_ * #,##0_)_ ;_ * \(#,##0\)_ ;_ * &quot;-&quot;??_)_ ;_ @_ "/>
    </dxf>
    <dxf>
      <numFmt numFmtId="167" formatCode="_ * #,##0_)_ ;_ * \(#,##0\)_ ;_ * &quot;-&quot;??_)_ ;_ @_ "/>
    </dxf>
    <dxf>
      <numFmt numFmtId="167" formatCode="_ * #,##0_)_ ;_ * \(#,##0\)_ ;_ * &quot;-&quot;??_)_ ;_ @_ "/>
    </dxf>
    <dxf>
      <numFmt numFmtId="167" formatCode="_ * #,##0_)_ ;_ * \(#,##0\)_ ;_ * &quot;-&quot;??_)_ ;_ @_ "/>
    </dxf>
    <dxf>
      <numFmt numFmtId="167" formatCode="_ * #,##0_)_ ;_ * \(#,##0\)_ ;_ * &quot;-&quot;??_)_ ;_ @_ "/>
    </dxf>
    <dxf>
      <numFmt numFmtId="167" formatCode="_ * #,##0_)_ ;_ * \(#,##0\)_ ;_ * &quot;-&quot;??_)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3" formatCode="0%"/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right" vertical="top" textRotation="0" wrapText="1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0" formatCode="dd/mmm/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7" formatCode="_ * #,##0_)_ ;_ * \(#,##0\)_ ;_ * &quot;-&quot;??_)_ ;_ @_ "/>
    </dxf>
    <dxf>
      <numFmt numFmtId="167" formatCode="_ * #,##0_)_ ;_ * \(#,##0\)_ ;_ * &quot;-&quot;??_)_ ;_ @_ "/>
    </dxf>
    <dxf>
      <numFmt numFmtId="167" formatCode="_ * #,##0_)_ ;_ * \(#,##0\)_ ;_ * &quot;-&quot;??_)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0" formatCode="General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fill>
        <patternFill patternType="solid">
          <fgColor indexed="64"/>
          <bgColor theme="6" tint="0.5999938962981048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fill>
        <patternFill patternType="solid">
          <fgColor indexed="64"/>
          <bgColor theme="6" tint="0.5999938962981048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0.00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164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165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alignment horizontal="left" vertical="top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solid">
          <fgColor indexed="64"/>
          <bgColor rgb="FFEAD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solid">
          <fgColor indexed="64"/>
          <bgColor rgb="FFEAD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solid">
          <fgColor indexed="64"/>
          <bgColor rgb="FFEAD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solid">
          <fgColor indexed="64"/>
          <bgColor rgb="FFEAD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AD6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s/DOSSIERS%20EN%20COURS/!AXE%20symbiose/Recherche,%20proc&#233;dures%20et%20outils/Calculateur%20des%20GES/Mod&#232;le%20transport_v_1_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s/DOSSIERS%20EN%20COURS/!AXE%20symbiose/Recherche,%20proc&#233;dures%20et%20outils/Calculateur%20des%20GES/CTTEI_Calcul%20des%20GES_v_1_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brutes"/>
      <sheetName val="données modifiées"/>
      <sheetName val="tableau dynamique"/>
      <sheetName val="distance considered"/>
      <sheetName val="Impact transport"/>
      <sheetName val="Link Catégorie SQ3 v1.0"/>
      <sheetName val="Link Catégorie SQ3 v1.7"/>
      <sheetName val="À propos"/>
    </sheetNames>
    <sheetDataSet>
      <sheetData sheetId="0"/>
      <sheetData sheetId="1"/>
      <sheetData sheetId="2"/>
      <sheetData sheetId="3">
        <row r="6">
          <cell r="B6" t="str">
            <v>All Commodities</v>
          </cell>
        </row>
        <row r="7">
          <cell r="B7" t="str">
            <v>Animals and fish (live)</v>
          </cell>
        </row>
        <row r="8">
          <cell r="B8" t="str">
            <v>Cereal grains (includes seed)</v>
          </cell>
        </row>
        <row r="9">
          <cell r="B9" t="str">
            <v>Agricultural products (excludes animal feed, cereal grains, and forage products)</v>
          </cell>
        </row>
        <row r="10">
          <cell r="B10" t="str">
            <v>Animal feed, eggs, honey, and other products of animal origin</v>
          </cell>
        </row>
        <row r="11">
          <cell r="B11" t="str">
            <v>Meat, poultry, fish, seafood, and their preparations</v>
          </cell>
        </row>
        <row r="12">
          <cell r="B12" t="str">
            <v>Milled grain products and preparations, and bakery products</v>
          </cell>
        </row>
        <row r="13">
          <cell r="B13" t="str">
            <v>Other prepared foodstuffs, and fats and oils (CFS10)</v>
          </cell>
        </row>
        <row r="14">
          <cell r="B14" t="str">
            <v>Alcoholic beverages and denatured alcohol (CFS20)</v>
          </cell>
        </row>
        <row r="15">
          <cell r="B15" t="str">
            <v>Tobacco products</v>
          </cell>
        </row>
        <row r="16">
          <cell r="B16" t="str">
            <v>Monumental or building stone</v>
          </cell>
        </row>
        <row r="17">
          <cell r="B17" t="str">
            <v>Natural sands</v>
          </cell>
        </row>
        <row r="18">
          <cell r="B18" t="str">
            <v>Gravel and crushed stone (excludes dolomite and slate)</v>
          </cell>
        </row>
        <row r="19">
          <cell r="B19" t="str">
            <v xml:space="preserve">Other non-metallic minerals, not elsewhere classified </v>
          </cell>
        </row>
        <row r="20">
          <cell r="B20" t="str">
            <v>Metallic ores and concentrates</v>
          </cell>
        </row>
        <row r="21">
          <cell r="B21" t="str">
            <v>Coal</v>
          </cell>
        </row>
        <row r="22">
          <cell r="B22" t="str">
            <v>Gasoline, aviation turbine fuel, and ethanol (includes kerosene and fuel alcohols) (CFS30)</v>
          </cell>
        </row>
        <row r="23">
          <cell r="B23" t="str">
            <v>Fuel oils (includes diesel, bunker c, and biodiesel) (CFS40)</v>
          </cell>
        </row>
        <row r="24">
          <cell r="B24" t="str">
            <v>Other coal and petroleum products, not elsewhere classified</v>
          </cell>
        </row>
        <row r="25">
          <cell r="B25" t="str">
            <v>Basic chemicals</v>
          </cell>
        </row>
        <row r="26">
          <cell r="B26" t="str">
            <v>Pharmaceutical products</v>
          </cell>
        </row>
        <row r="27">
          <cell r="B27" t="str">
            <v>Fertilizers</v>
          </cell>
        </row>
        <row r="28">
          <cell r="B28" t="str">
            <v>Other chemical products and preparations, not elsewhere classified</v>
          </cell>
        </row>
        <row r="29">
          <cell r="B29" t="str">
            <v>Plastics and rubber</v>
          </cell>
        </row>
        <row r="30">
          <cell r="B30" t="str">
            <v>Logs and other wood in the rough</v>
          </cell>
        </row>
        <row r="31">
          <cell r="B31" t="str">
            <v>Wood products</v>
          </cell>
        </row>
        <row r="32">
          <cell r="B32" t="str">
            <v>Pulp, newsprint, paper, and paperboard</v>
          </cell>
        </row>
        <row r="33">
          <cell r="B33" t="str">
            <v>Paper or paperboard articles</v>
          </cell>
        </row>
        <row r="34">
          <cell r="B34" t="str">
            <v>Printed products</v>
          </cell>
        </row>
        <row r="35">
          <cell r="B35" t="str">
            <v>Textiles, leather, and articles of textiles or leather</v>
          </cell>
        </row>
        <row r="36">
          <cell r="B36" t="str">
            <v>Non-metallic mineral products</v>
          </cell>
        </row>
        <row r="37">
          <cell r="B37" t="str">
            <v>Base metal in primary or semi-finished forms and in finished basic shapes</v>
          </cell>
        </row>
        <row r="38">
          <cell r="B38" t="str">
            <v>Articles of base metal</v>
          </cell>
        </row>
        <row r="39">
          <cell r="B39" t="str">
            <v>Machinery</v>
          </cell>
        </row>
        <row r="40">
          <cell r="B40" t="str">
            <v>Electronic and other electrical equipment and components, and office equipment</v>
          </cell>
        </row>
        <row r="41">
          <cell r="B41" t="str">
            <v>Motorized and other vehicles (includes parts)</v>
          </cell>
        </row>
        <row r="42">
          <cell r="B42" t="str">
            <v>Transportation equipment, not elsewhere classified</v>
          </cell>
        </row>
        <row r="43">
          <cell r="B43" t="str">
            <v>Precision instruments and apparatus</v>
          </cell>
        </row>
        <row r="44">
          <cell r="B44" t="str">
            <v>Furniture, mattresses and mattress supports, lamps, lighting fittings, and illuminated signs</v>
          </cell>
        </row>
        <row r="45">
          <cell r="B45" t="str">
            <v>Miscellaneous manufactured products</v>
          </cell>
        </row>
        <row r="46">
          <cell r="B46" t="str">
            <v>Waste and scrap</v>
          </cell>
        </row>
        <row r="47">
          <cell r="B47" t="str">
            <v>Mixed freight</v>
          </cell>
        </row>
        <row r="48">
          <cell r="B48" t="str">
            <v>Commodity unknown</v>
          </cell>
        </row>
        <row r="49">
          <cell r="B49" t="str">
            <v>NA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Version Rapide"/>
      <sheetName val="Version Fiche"/>
      <sheetName val="Version Fiche + Sensibilite"/>
      <sheetName val="Version Rapide - Exemple 1"/>
      <sheetName val="Version Fiche - Exemple 1"/>
      <sheetName val="Tableau sommaire"/>
      <sheetName val="Types"/>
      <sheetName val="Catégories"/>
      <sheetName val="Pedigree v1.4"/>
      <sheetName val="Lien Catégorie-BD GES v1.4 x"/>
      <sheetName val="BD GES"/>
      <sheetName val="Lien Catégorie-BD GES v2.1"/>
      <sheetName val="Modèle Transport"/>
      <sheetName val="Comparatifs"/>
      <sheetName val="Pedigree"/>
      <sheetName val="Listes"/>
      <sheetName val="À propos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D2">
            <v>1.5</v>
          </cell>
        </row>
      </sheetData>
      <sheetData sheetId="12"/>
      <sheetData sheetId="13">
        <row r="2">
          <cell r="C2">
            <v>1.7</v>
          </cell>
        </row>
      </sheetData>
      <sheetData sheetId="14"/>
      <sheetData sheetId="15">
        <row r="3">
          <cell r="C3" t="str">
            <v>Very Good</v>
          </cell>
          <cell r="D3" t="str">
            <v>Good</v>
          </cell>
          <cell r="E3" t="str">
            <v>Fair</v>
          </cell>
          <cell r="F3" t="str">
            <v>Poor</v>
          </cell>
        </row>
        <row r="12">
          <cell r="B12" t="str">
            <v>Combustion Process</v>
          </cell>
        </row>
        <row r="13">
          <cell r="B13" t="str">
            <v>Thermal Energy</v>
          </cell>
        </row>
        <row r="14">
          <cell r="B14" t="str">
            <v>Electricity</v>
          </cell>
        </row>
        <row r="15">
          <cell r="B15" t="str">
            <v>Industrial Products</v>
          </cell>
        </row>
        <row r="16">
          <cell r="B16" t="str">
            <v>Agricultural Products</v>
          </cell>
        </row>
        <row r="17">
          <cell r="B17" t="str">
            <v>Transport Services</v>
          </cell>
        </row>
        <row r="18">
          <cell r="B18" t="str">
            <v>Infrastructure</v>
          </cell>
        </row>
        <row r="19">
          <cell r="B19" t="str">
            <v>Direct emissions, CO2</v>
          </cell>
        </row>
        <row r="20">
          <cell r="B20" t="str">
            <v>Direct emissions, Other GHGs</v>
          </cell>
        </row>
        <row r="25">
          <cell r="B25" t="str">
            <v>GWP from other gases GSD2</v>
          </cell>
        </row>
        <row r="26">
          <cell r="B26" t="str">
            <v>GWP from CO2 GSD2</v>
          </cell>
        </row>
      </sheetData>
      <sheetData sheetId="16">
        <row r="3">
          <cell r="Q3" t="str">
            <v>Très bonne</v>
          </cell>
        </row>
        <row r="4">
          <cell r="Q4" t="str">
            <v>Bonne</v>
          </cell>
        </row>
        <row r="5">
          <cell r="Q5" t="str">
            <v>Acceptable</v>
          </cell>
        </row>
        <row r="6">
          <cell r="Q6" t="str">
            <v>Mauvaise</v>
          </cell>
        </row>
      </sheetData>
      <sheetData sheetId="17"/>
      <sheetData sheetId="1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lien Beaulieu" refreshedDate="44238.590509837966" createdVersion="6" refreshedVersion="6" minRefreshableVersion="3" recordCount="456" xr:uid="{7B2BFD54-9773-4E2C-864C-A14BCAB58AD6}">
  <cacheSource type="worksheet">
    <worksheetSource name="Carac"/>
  </cacheSource>
  <cacheFields count="13">
    <cacheField name="Équipement (Zone + Voie)" numFmtId="0">
      <sharedItems containsBlank="1"/>
    </cacheField>
    <cacheField name="Catégorie (grille de tri)" numFmtId="0">
      <sharedItems containsBlank="1" count="13">
        <s v="Résidus dangereux"/>
        <s v="Encombrants et CRD"/>
        <s v="Papiers"/>
        <s v="Cartons"/>
        <s v="Plastiques rigides"/>
        <s v="Pellicules et sacs"/>
        <s v="Plastique #6"/>
        <s v="Verre"/>
        <s v="Metal"/>
        <s v="Matières organiques"/>
        <s v="Autres résidus non-valorisables"/>
        <m/>
        <s v="Déchets" u="1"/>
      </sharedItems>
    </cacheField>
    <cacheField name="Masse _x000a_(kg) " numFmtId="165">
      <sharedItems containsString="0" containsBlank="1" containsNumber="1" minValue="0.2" maxValue="139.30000000000001"/>
    </cacheField>
    <cacheField name="Fréquence" numFmtId="0">
      <sharedItems containsBlank="1"/>
    </cacheField>
    <cacheField name="Voie de collecte actuelle" numFmtId="164">
      <sharedItems count="7">
        <s v="Collecte spéciale - RD"/>
        <s v="Collecte des matières recyclables"/>
        <s v="Ordures"/>
        <s v="Collecte des MO"/>
        <s v=""/>
        <s v="Collecte des encombrants et CRD" u="1"/>
        <s v="Recyclage" u="1"/>
      </sharedItems>
    </cacheField>
    <cacheField name="Voie de collecte recommandée" numFmtId="0">
      <sharedItems/>
    </cacheField>
    <cacheField name="Contaminant?" numFmtId="0">
      <sharedItems count="4">
        <s v="bien trié"/>
        <s v="mal trié"/>
        <s v="non" u="1"/>
        <s v="oui" u="1"/>
      </sharedItems>
    </cacheField>
    <cacheField name="Type actuel" numFmtId="0">
      <sharedItems count="3">
        <s v="Valorisation"/>
        <s v="Élimination"/>
        <s v=""/>
      </sharedItems>
    </cacheField>
    <cacheField name="Type recommandé" numFmtId="0">
      <sharedItems/>
    </cacheField>
    <cacheField name="Nombre _x000a_de jours échantillonés" numFmtId="0">
      <sharedItems containsMixedTypes="1" containsNumber="1" containsInteger="1" minValue="5" maxValue="5"/>
    </cacheField>
    <cacheField name="Lieu" numFmtId="0">
      <sharedItems containsBlank="1" count="8">
        <s v="Ensemble de l'organisation"/>
        <s v="Usinage"/>
        <m/>
        <s v="Bureaux"/>
        <s v="Assemblage"/>
        <s v="Livraison"/>
        <s v=""/>
        <s v="Ensemble de l'usine" u="1"/>
      </sharedItems>
    </cacheField>
    <cacheField name="Facteur d'annualisation" numFmtId="0">
      <sharedItems containsMixedTypes="1" containsNumber="1" containsInteger="1" minValue="50" maxValue="73"/>
    </cacheField>
    <cacheField name="Masse annuelle (kg/an)" numFmtId="2">
      <sharedItems containsSemiMixedTypes="0" containsString="0" containsNumber="1" minValue="0" maxValue="10168.9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6">
  <r>
    <s v="Ensemble de l'organisation - Collecte spéciale - RD"/>
    <x v="0"/>
    <n v="49.7"/>
    <s v="ponctuel"/>
    <x v="0"/>
    <s v="Collecte spéciale - RD"/>
    <x v="0"/>
    <x v="0"/>
    <s v="Valorisation"/>
    <n v="5"/>
    <x v="0"/>
    <n v="73"/>
    <n v="49.7"/>
  </r>
  <r>
    <s v="Ensemble de l'organisation - Collecte spéciale - RD"/>
    <x v="1"/>
    <n v="18.2"/>
    <s v="ponctuel"/>
    <x v="0"/>
    <s v="Collecte des encombrants et CRD"/>
    <x v="1"/>
    <x v="0"/>
    <s v="Valorisation"/>
    <n v="5"/>
    <x v="0"/>
    <n v="73"/>
    <n v="18.2"/>
  </r>
  <r>
    <s v="Usinage - Collecte des matières recyclables"/>
    <x v="2"/>
    <n v="139.30000000000001"/>
    <s v="récurrent"/>
    <x v="1"/>
    <s v="Collecte des matières recyclables"/>
    <x v="0"/>
    <x v="0"/>
    <s v="Valorisation"/>
    <n v="5"/>
    <x v="1"/>
    <n v="73"/>
    <n v="10168.900000000001"/>
  </r>
  <r>
    <s v="Usinage - Collecte des matières recyclables"/>
    <x v="2"/>
    <n v="75"/>
    <s v="récurrent"/>
    <x v="1"/>
    <s v="Collecte des matières recyclables"/>
    <x v="0"/>
    <x v="0"/>
    <s v="Valorisation"/>
    <n v="5"/>
    <x v="1"/>
    <n v="73"/>
    <n v="5475"/>
  </r>
  <r>
    <s v="Ensemble de l'organisation - Ordures"/>
    <x v="3"/>
    <n v="3.4"/>
    <s v="récurrent"/>
    <x v="2"/>
    <s v="Collecte des matières recyclables"/>
    <x v="1"/>
    <x v="1"/>
    <s v="Valorisation"/>
    <n v="5"/>
    <x v="0"/>
    <n v="73"/>
    <n v="248.2"/>
  </r>
  <r>
    <s v="Ensemble de l'organisation - Ordures"/>
    <x v="4"/>
    <n v="89.4"/>
    <s v="récurrent"/>
    <x v="2"/>
    <s v="Collecte des matières recyclables"/>
    <x v="1"/>
    <x v="1"/>
    <s v="Valorisation"/>
    <n v="5"/>
    <x v="0"/>
    <n v="73"/>
    <n v="6526.2000000000007"/>
  </r>
  <r>
    <s v="Ensemble de l'organisation - Ordures"/>
    <x v="5"/>
    <n v="0.2"/>
    <s v="récurrent"/>
    <x v="2"/>
    <s v="Collecte des matières recyclables"/>
    <x v="1"/>
    <x v="1"/>
    <s v="Valorisation"/>
    <n v="5"/>
    <x v="0"/>
    <n v="73"/>
    <n v="14.600000000000001"/>
  </r>
  <r>
    <s v="Ensemble de l'organisation - Ordures"/>
    <x v="6"/>
    <n v="79.3"/>
    <s v="récurrent"/>
    <x v="2"/>
    <s v="Collecte des matières recyclables"/>
    <x v="1"/>
    <x v="1"/>
    <s v="Valorisation"/>
    <n v="5"/>
    <x v="0"/>
    <n v="73"/>
    <n v="5788.9"/>
  </r>
  <r>
    <s v="Ensemble de l'organisation - Ordures"/>
    <x v="7"/>
    <n v="44.6"/>
    <s v="récurrent"/>
    <x v="2"/>
    <s v="Collecte des matières recyclables"/>
    <x v="1"/>
    <x v="1"/>
    <s v="Valorisation"/>
    <n v="5"/>
    <x v="0"/>
    <n v="73"/>
    <n v="3255.8"/>
  </r>
  <r>
    <s v="Ensemble de l'organisation - Ordures"/>
    <x v="8"/>
    <n v="39.799999999999997"/>
    <s v="récurrent"/>
    <x v="2"/>
    <s v="Collecte des matières recyclables"/>
    <x v="1"/>
    <x v="1"/>
    <s v="Valorisation"/>
    <n v="5"/>
    <x v="0"/>
    <n v="73"/>
    <n v="2905.3999999999996"/>
  </r>
  <r>
    <s v="Ensemble de l'organisation - Ordures"/>
    <x v="9"/>
    <n v="25.8"/>
    <s v="récurrent"/>
    <x v="2"/>
    <s v="Collecte des MO"/>
    <x v="1"/>
    <x v="1"/>
    <s v="Valorisation"/>
    <n v="5"/>
    <x v="0"/>
    <n v="73"/>
    <n v="1883.4"/>
  </r>
  <r>
    <s v="Ensemble de l'organisation - Ordures"/>
    <x v="0"/>
    <n v="59.6"/>
    <s v="récurrent"/>
    <x v="2"/>
    <s v="Collecte spéciale - RD"/>
    <x v="1"/>
    <x v="1"/>
    <s v="Valorisation"/>
    <n v="5"/>
    <x v="0"/>
    <n v="73"/>
    <n v="4350.8"/>
  </r>
  <r>
    <s v="Ensemble de l'organisation - Ordures"/>
    <x v="10"/>
    <n v="59.2"/>
    <s v="récurrent"/>
    <x v="2"/>
    <s v="Ordures"/>
    <x v="0"/>
    <x v="1"/>
    <s v="Élimination"/>
    <n v="5"/>
    <x v="0"/>
    <n v="73"/>
    <n v="4321.6000000000004"/>
  </r>
  <r>
    <s v="Ensemble de l'organisation - Ordures"/>
    <x v="1"/>
    <n v="25.4"/>
    <s v="ponctuel"/>
    <x v="2"/>
    <s v="Collecte des encombrants et CRD"/>
    <x v="1"/>
    <x v="1"/>
    <s v="Valorisation"/>
    <n v="5"/>
    <x v="2"/>
    <n v="73"/>
    <n v="25.4"/>
  </r>
  <r>
    <s v="Bureaux - Collecte des MO"/>
    <x v="2"/>
    <n v="11.4"/>
    <s v="récurrent"/>
    <x v="3"/>
    <s v="Collecte des matières recyclables"/>
    <x v="1"/>
    <x v="0"/>
    <s v="Valorisation"/>
    <n v="5"/>
    <x v="3"/>
    <n v="50"/>
    <n v="570"/>
  </r>
  <r>
    <s v="Bureaux - Collecte des MO"/>
    <x v="3"/>
    <n v="15.2"/>
    <s v="récurrent"/>
    <x v="3"/>
    <s v="Collecte des matières recyclables"/>
    <x v="1"/>
    <x v="0"/>
    <s v="Valorisation"/>
    <n v="5"/>
    <x v="3"/>
    <n v="50"/>
    <n v="760"/>
  </r>
  <r>
    <s v="Bureaux - Collecte des MO"/>
    <x v="4"/>
    <n v="14.9"/>
    <s v="récurrent"/>
    <x v="3"/>
    <s v="Collecte des matières recyclables"/>
    <x v="1"/>
    <x v="0"/>
    <s v="Valorisation"/>
    <n v="5"/>
    <x v="3"/>
    <n v="50"/>
    <n v="745"/>
  </r>
  <r>
    <s v="Bureaux - Collecte des MO"/>
    <x v="5"/>
    <n v="2.5"/>
    <s v="récurrent"/>
    <x v="3"/>
    <s v="Collecte des matières recyclables"/>
    <x v="1"/>
    <x v="0"/>
    <s v="Valorisation"/>
    <n v="5"/>
    <x v="3"/>
    <n v="50"/>
    <n v="125"/>
  </r>
  <r>
    <s v="Bureaux - Collecte des MO"/>
    <x v="6"/>
    <n v="5.2"/>
    <s v="récurrent"/>
    <x v="3"/>
    <s v="Collecte des matières recyclables"/>
    <x v="1"/>
    <x v="0"/>
    <s v="Valorisation"/>
    <n v="5"/>
    <x v="3"/>
    <n v="50"/>
    <n v="260"/>
  </r>
  <r>
    <s v="Bureaux - Collecte des MO"/>
    <x v="7"/>
    <n v="18.100000000000001"/>
    <s v="récurrent"/>
    <x v="3"/>
    <s v="Collecte des matières recyclables"/>
    <x v="1"/>
    <x v="0"/>
    <s v="Valorisation"/>
    <n v="5"/>
    <x v="3"/>
    <n v="50"/>
    <n v="905.00000000000011"/>
  </r>
  <r>
    <s v="Bureaux - Collecte des MO"/>
    <x v="8"/>
    <n v="0.4"/>
    <s v="récurrent"/>
    <x v="3"/>
    <s v="Collecte des matières recyclables"/>
    <x v="1"/>
    <x v="0"/>
    <s v="Valorisation"/>
    <n v="5"/>
    <x v="3"/>
    <n v="50"/>
    <n v="20"/>
  </r>
  <r>
    <s v="Bureaux - Collecte des MO"/>
    <x v="9"/>
    <n v="23.9"/>
    <s v="récurrent"/>
    <x v="3"/>
    <s v="Collecte des MO"/>
    <x v="0"/>
    <x v="0"/>
    <s v="Valorisation"/>
    <n v="5"/>
    <x v="3"/>
    <n v="50"/>
    <n v="1195"/>
  </r>
  <r>
    <s v="Bureaux - Collecte des MO"/>
    <x v="10"/>
    <n v="7.3"/>
    <s v="récurrent"/>
    <x v="3"/>
    <s v="Ordures"/>
    <x v="1"/>
    <x v="0"/>
    <s v="Élimination"/>
    <n v="5"/>
    <x v="3"/>
    <n v="50"/>
    <n v="365"/>
  </r>
  <r>
    <s v="Bureaux - Collecte des matières recyclables"/>
    <x v="2"/>
    <n v="37.6"/>
    <s v="récurrent"/>
    <x v="1"/>
    <s v="Collecte des matières recyclables"/>
    <x v="0"/>
    <x v="0"/>
    <s v="Valorisation"/>
    <n v="5"/>
    <x v="3"/>
    <n v="50"/>
    <n v="1880"/>
  </r>
  <r>
    <s v="Bureaux - Collecte des matières recyclables"/>
    <x v="3"/>
    <n v="42.3"/>
    <s v="récurrent"/>
    <x v="1"/>
    <s v="Collecte des matières recyclables"/>
    <x v="0"/>
    <x v="0"/>
    <s v="Valorisation"/>
    <n v="5"/>
    <x v="3"/>
    <n v="50"/>
    <n v="2115"/>
  </r>
  <r>
    <s v="Bureaux - Collecte des matières recyclables"/>
    <x v="4"/>
    <n v="2.1"/>
    <s v="récurrent"/>
    <x v="1"/>
    <s v="Collecte des matières recyclables"/>
    <x v="0"/>
    <x v="0"/>
    <s v="Valorisation"/>
    <n v="5"/>
    <x v="3"/>
    <n v="50"/>
    <n v="105"/>
  </r>
  <r>
    <s v="Bureaux - Collecte des matières recyclables"/>
    <x v="5"/>
    <n v="6.7"/>
    <s v="récurrent"/>
    <x v="1"/>
    <s v="Collecte des matières recyclables"/>
    <x v="0"/>
    <x v="0"/>
    <s v="Valorisation"/>
    <n v="5"/>
    <x v="3"/>
    <n v="50"/>
    <n v="335"/>
  </r>
  <r>
    <s v="Bureaux - Collecte des matières recyclables"/>
    <x v="6"/>
    <n v="27.6"/>
    <s v="récurrent"/>
    <x v="1"/>
    <s v="Collecte des matières recyclables"/>
    <x v="0"/>
    <x v="0"/>
    <s v="Valorisation"/>
    <n v="5"/>
    <x v="3"/>
    <n v="50"/>
    <n v="1380"/>
  </r>
  <r>
    <s v="Bureaux - Collecte des matières recyclables"/>
    <x v="7"/>
    <n v="16.7"/>
    <s v="récurrent"/>
    <x v="1"/>
    <s v="Collecte des matières recyclables"/>
    <x v="0"/>
    <x v="0"/>
    <s v="Valorisation"/>
    <n v="5"/>
    <x v="3"/>
    <n v="50"/>
    <n v="835"/>
  </r>
  <r>
    <s v="Bureaux - Collecte des matières recyclables"/>
    <x v="8"/>
    <n v="36.5"/>
    <s v="récurrent"/>
    <x v="1"/>
    <s v="Collecte des matières recyclables"/>
    <x v="0"/>
    <x v="0"/>
    <s v="Valorisation"/>
    <n v="5"/>
    <x v="3"/>
    <n v="50"/>
    <n v="1825"/>
  </r>
  <r>
    <s v="Bureaux - Collecte des matières recyclables"/>
    <x v="9"/>
    <n v="2.8"/>
    <s v="récurrent"/>
    <x v="1"/>
    <s v="Collecte des MO"/>
    <x v="1"/>
    <x v="0"/>
    <s v="Valorisation"/>
    <n v="5"/>
    <x v="3"/>
    <n v="50"/>
    <n v="140"/>
  </r>
  <r>
    <s v="Bureaux - Collecte des matières recyclables"/>
    <x v="0"/>
    <n v="41.2"/>
    <s v="récurrent"/>
    <x v="1"/>
    <s v="Collecte spéciale - RD"/>
    <x v="1"/>
    <x v="0"/>
    <s v="Valorisation"/>
    <n v="5"/>
    <x v="3"/>
    <n v="50"/>
    <n v="2060"/>
  </r>
  <r>
    <s v="Bureaux - Collecte des matières recyclables"/>
    <x v="10"/>
    <n v="39.299999999999997"/>
    <s v="récurrent"/>
    <x v="1"/>
    <s v="Ordures"/>
    <x v="1"/>
    <x v="0"/>
    <s v="Élimination"/>
    <n v="5"/>
    <x v="3"/>
    <n v="50"/>
    <n v="1964.9999999999998"/>
  </r>
  <r>
    <s v="Usinage - Collecte des matières recyclables"/>
    <x v="2"/>
    <n v="45"/>
    <s v="récurrent"/>
    <x v="1"/>
    <s v="Collecte des matières recyclables"/>
    <x v="0"/>
    <x v="0"/>
    <s v="Valorisation"/>
    <n v="5"/>
    <x v="1"/>
    <n v="73"/>
    <n v="3285"/>
  </r>
  <r>
    <s v="Usinage - Collecte des matières recyclables"/>
    <x v="3"/>
    <n v="6.6"/>
    <s v="récurrent"/>
    <x v="1"/>
    <s v="Collecte des matières recyclables"/>
    <x v="0"/>
    <x v="0"/>
    <s v="Valorisation"/>
    <n v="5"/>
    <x v="1"/>
    <n v="73"/>
    <n v="481.79999999999995"/>
  </r>
  <r>
    <s v="Usinage - Collecte des matières recyclables"/>
    <x v="4"/>
    <n v="26.4"/>
    <s v="récurrent"/>
    <x v="1"/>
    <s v="Collecte des matières recyclables"/>
    <x v="0"/>
    <x v="0"/>
    <s v="Valorisation"/>
    <n v="5"/>
    <x v="1"/>
    <n v="73"/>
    <n v="1927.1999999999998"/>
  </r>
  <r>
    <s v="Usinage - Collecte des matières recyclables"/>
    <x v="5"/>
    <n v="2.5"/>
    <s v="récurrent"/>
    <x v="1"/>
    <s v="Collecte des matières recyclables"/>
    <x v="0"/>
    <x v="0"/>
    <s v="Valorisation"/>
    <n v="5"/>
    <x v="1"/>
    <n v="73"/>
    <n v="182.5"/>
  </r>
  <r>
    <s v="Usinage - Collecte des matières recyclables"/>
    <x v="6"/>
    <n v="6"/>
    <s v="récurrent"/>
    <x v="1"/>
    <s v="Collecte des matières recyclables"/>
    <x v="0"/>
    <x v="0"/>
    <s v="Valorisation"/>
    <n v="5"/>
    <x v="1"/>
    <n v="73"/>
    <n v="438"/>
  </r>
  <r>
    <s v="Usinage - Collecte des matières recyclables"/>
    <x v="7"/>
    <n v="26.2"/>
    <s v="récurrent"/>
    <x v="1"/>
    <s v="Collecte des matières recyclables"/>
    <x v="0"/>
    <x v="0"/>
    <s v="Valorisation"/>
    <n v="5"/>
    <x v="1"/>
    <n v="73"/>
    <n v="1912.6"/>
  </r>
  <r>
    <s v="Usinage - Collecte des matières recyclables"/>
    <x v="8"/>
    <n v="24.2"/>
    <s v="récurrent"/>
    <x v="1"/>
    <s v="Collecte des matières recyclables"/>
    <x v="0"/>
    <x v="0"/>
    <s v="Valorisation"/>
    <n v="5"/>
    <x v="1"/>
    <n v="73"/>
    <n v="1766.6"/>
  </r>
  <r>
    <s v="Usinage - Collecte des matières recyclables"/>
    <x v="9"/>
    <n v="40.1"/>
    <s v="récurrent"/>
    <x v="1"/>
    <s v="Collecte des MO"/>
    <x v="1"/>
    <x v="0"/>
    <s v="Valorisation"/>
    <n v="5"/>
    <x v="1"/>
    <n v="73"/>
    <n v="2927.3"/>
  </r>
  <r>
    <s v="Usinage - Collecte des matières recyclables"/>
    <x v="0"/>
    <n v="21.8"/>
    <s v="récurrent"/>
    <x v="1"/>
    <s v="Collecte spéciale - RD"/>
    <x v="1"/>
    <x v="0"/>
    <s v="Valorisation"/>
    <n v="5"/>
    <x v="1"/>
    <n v="73"/>
    <n v="1591.4"/>
  </r>
  <r>
    <s v="Usinage - Collecte des matières recyclables"/>
    <x v="10"/>
    <n v="4"/>
    <s v="récurrent"/>
    <x v="1"/>
    <s v="Ordures"/>
    <x v="1"/>
    <x v="0"/>
    <s v="Élimination"/>
    <n v="5"/>
    <x v="1"/>
    <n v="73"/>
    <n v="292"/>
  </r>
  <r>
    <s v="Assemblage - Collecte des matières recyclables"/>
    <x v="2"/>
    <n v="16.100000000000001"/>
    <s v="récurrent"/>
    <x v="1"/>
    <s v="Collecte des matières recyclables"/>
    <x v="0"/>
    <x v="0"/>
    <s v="Valorisation"/>
    <n v="5"/>
    <x v="4"/>
    <n v="73"/>
    <n v="1175.3000000000002"/>
  </r>
  <r>
    <s v="Assemblage - Collecte des matières recyclables"/>
    <x v="3"/>
    <n v="42.8"/>
    <s v="récurrent"/>
    <x v="1"/>
    <s v="Collecte des matières recyclables"/>
    <x v="0"/>
    <x v="0"/>
    <s v="Valorisation"/>
    <n v="5"/>
    <x v="4"/>
    <n v="73"/>
    <n v="3124.3999999999996"/>
  </r>
  <r>
    <s v="Assemblage - Collecte des matières recyclables"/>
    <x v="4"/>
    <n v="30.2"/>
    <s v="récurrent"/>
    <x v="1"/>
    <s v="Collecte des matières recyclables"/>
    <x v="0"/>
    <x v="0"/>
    <s v="Valorisation"/>
    <n v="5"/>
    <x v="4"/>
    <n v="73"/>
    <n v="2204.6"/>
  </r>
  <r>
    <s v="Livraison - Collecte des matières recyclables"/>
    <x v="2"/>
    <n v="10.7"/>
    <s v="récurrent"/>
    <x v="1"/>
    <s v="Collecte des matières recyclables"/>
    <x v="0"/>
    <x v="0"/>
    <s v="Valorisation"/>
    <n v="5"/>
    <x v="5"/>
    <n v="73"/>
    <n v="781.09999999999991"/>
  </r>
  <r>
    <s v="Livraison - Collecte des matières recyclables"/>
    <x v="3"/>
    <n v="3.1"/>
    <s v="récurrent"/>
    <x v="1"/>
    <s v="Collecte des matières recyclables"/>
    <x v="0"/>
    <x v="0"/>
    <s v="Valorisation"/>
    <n v="5"/>
    <x v="5"/>
    <n v="73"/>
    <n v="226.3"/>
  </r>
  <r>
    <s v="Livraison - Collecte des matières recyclables"/>
    <x v="5"/>
    <n v="15.2"/>
    <s v="récurrent"/>
    <x v="1"/>
    <s v="Collecte des matières recyclables"/>
    <x v="0"/>
    <x v="0"/>
    <s v="Valorisation"/>
    <n v="5"/>
    <x v="5"/>
    <n v="73"/>
    <n v="1109.5999999999999"/>
  </r>
  <r>
    <s v="Livraison - Collecte des matières recyclables"/>
    <x v="6"/>
    <n v="37.799999999999997"/>
    <s v="récurrent"/>
    <x v="1"/>
    <s v="Collecte des matières recyclables"/>
    <x v="0"/>
    <x v="0"/>
    <s v="Valorisation"/>
    <n v="5"/>
    <x v="5"/>
    <n v="73"/>
    <n v="2759.3999999999996"/>
  </r>
  <r>
    <s v="Livraison - Collecte des matières recyclables"/>
    <x v="9"/>
    <n v="26.7"/>
    <s v="récurrent"/>
    <x v="1"/>
    <s v="Collecte des MO"/>
    <x v="1"/>
    <x v="0"/>
    <s v="Valorisation"/>
    <n v="5"/>
    <x v="5"/>
    <n v="73"/>
    <n v="1949.1"/>
  </r>
  <r>
    <s v="Livraison - Collecte des matières recyclables"/>
    <x v="0"/>
    <n v="37.9"/>
    <s v="récurrent"/>
    <x v="1"/>
    <s v="Collecte spéciale - RD"/>
    <x v="1"/>
    <x v="0"/>
    <s v="Valorisation"/>
    <n v="5"/>
    <x v="5"/>
    <n v="73"/>
    <n v="2766.7"/>
  </r>
  <r>
    <s v="Livraison - Collecte des matières recyclables"/>
    <x v="10"/>
    <n v="4.5"/>
    <s v="récurrent"/>
    <x v="1"/>
    <s v="Ordures"/>
    <x v="1"/>
    <x v="0"/>
    <s v="Élimination"/>
    <n v="5"/>
    <x v="5"/>
    <n v="73"/>
    <n v="328.5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6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  <r>
    <m/>
    <x v="11"/>
    <m/>
    <m/>
    <x v="4"/>
    <s v=""/>
    <x v="0"/>
    <x v="2"/>
    <s v=""/>
    <s v=""/>
    <x v="2"/>
    <e v="#N/A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0682EC-E421-4B65-88A4-F6D599C03720}" name="Tableau croisé dynamique3" cacheId="3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6:M14" firstHeaderRow="1" firstDataRow="2" firstDataCol="1"/>
  <pivotFields count="13">
    <pivotField showAll="0"/>
    <pivotField axis="axisCol" showAll="0">
      <items count="14">
        <item x="10"/>
        <item x="3"/>
        <item m="1" x="12"/>
        <item x="1"/>
        <item x="9"/>
        <item x="8"/>
        <item x="2"/>
        <item x="5"/>
        <item x="6"/>
        <item x="4"/>
        <item x="0"/>
        <item x="7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h="1" x="6"/>
        <item x="4"/>
        <item x="3"/>
        <item x="0"/>
        <item m="1" x="7"/>
        <item x="5"/>
        <item x="1"/>
        <item x="2"/>
        <item t="default"/>
      </items>
    </pivotField>
    <pivotField showAll="0"/>
    <pivotField dataField="1" numFmtId="2" showAll="0"/>
  </pivotFields>
  <rowFields count="1">
    <field x="10"/>
  </rowFields>
  <rowItems count="7">
    <i>
      <x v="1"/>
    </i>
    <i>
      <x v="2"/>
    </i>
    <i>
      <x v="3"/>
    </i>
    <i>
      <x v="5"/>
    </i>
    <i>
      <x v="6"/>
    </i>
    <i>
      <x v="7"/>
    </i>
    <i t="grand">
      <x/>
    </i>
  </rowItems>
  <colFields count="1">
    <field x="1"/>
  </colFields>
  <colItems count="12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me de Masse annuelle (kg/an)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7D98AF-92EF-4F20-BE75-B2E00665C0D6}" name="Tableau croisé dynamique4" cacheId="3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4:D18" firstHeaderRow="1" firstDataRow="2" firstDataCol="1"/>
  <pivotFields count="13">
    <pivotField showAll="0"/>
    <pivotField axis="axisRow" showAll="0">
      <items count="14">
        <item x="10"/>
        <item x="3"/>
        <item m="1" x="12"/>
        <item x="1"/>
        <item x="9"/>
        <item x="8"/>
        <item x="2"/>
        <item x="5"/>
        <item x="6"/>
        <item x="4"/>
        <item x="0"/>
        <item x="7"/>
        <item x="11"/>
        <item t="default"/>
      </items>
    </pivotField>
    <pivotField showAll="0"/>
    <pivotField showAll="0"/>
    <pivotField showAll="0"/>
    <pivotField showAll="0"/>
    <pivotField axis="axisCol" showAll="0">
      <items count="5">
        <item x="0"/>
        <item x="1"/>
        <item m="1" x="2"/>
        <item m="1" x="3"/>
        <item t="default"/>
      </items>
    </pivotField>
    <pivotField showAll="0"/>
    <pivotField showAll="0"/>
    <pivotField showAll="0"/>
    <pivotField showAll="0"/>
    <pivotField showAll="0"/>
    <pivotField dataField="1" numFmtId="2" showAll="0"/>
  </pivotFields>
  <rowFields count="1">
    <field x="1"/>
  </rowFields>
  <rowItems count="13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omme de Masse annuelle (kg/an)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B30269-CA5A-4F8B-8EB4-A6305807FB3A}" name="Tableau croisé dynamique1" cacheId="3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4:D12" firstHeaderRow="1" firstDataRow="2" firstDataCol="1"/>
  <pivotFields count="13">
    <pivotField showAll="0"/>
    <pivotField showAll="0"/>
    <pivotField showAll="0"/>
    <pivotField showAll="0"/>
    <pivotField axis="axisRow" showAll="0">
      <items count="8">
        <item x="4"/>
        <item m="1" x="5"/>
        <item x="1"/>
        <item x="3"/>
        <item x="0"/>
        <item x="2"/>
        <item m="1" x="6"/>
        <item t="default"/>
      </items>
    </pivotField>
    <pivotField showAll="0"/>
    <pivotField axis="axisCol" showAll="0">
      <items count="5">
        <item x="0"/>
        <item x="1"/>
        <item m="1" x="2"/>
        <item m="1" x="3"/>
        <item t="default"/>
      </items>
    </pivotField>
    <pivotField axis="axisRow" showAll="0">
      <items count="4">
        <item h="1" x="2"/>
        <item x="1"/>
        <item x="0"/>
        <item t="default"/>
      </items>
    </pivotField>
    <pivotField showAll="0"/>
    <pivotField showAll="0"/>
    <pivotField showAll="0"/>
    <pivotField showAll="0"/>
    <pivotField dataField="1" numFmtId="2" showAll="0"/>
  </pivotFields>
  <rowFields count="2">
    <field x="7"/>
    <field x="4"/>
  </rowFields>
  <rowItems count="7">
    <i>
      <x v="1"/>
    </i>
    <i r="1">
      <x v="5"/>
    </i>
    <i>
      <x v="2"/>
    </i>
    <i r="1">
      <x v="2"/>
    </i>
    <i r="1">
      <x v="3"/>
    </i>
    <i r="1">
      <x v="4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omme de Masse annuelle (kg/an)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Lieux" displayName="Lieux" ref="B5:D17" totalsRowShown="0" headerRowDxfId="63" headerRowBorderDxfId="62" tableBorderDxfId="61" totalsRowBorderDxfId="60">
  <autoFilter ref="B5:D17" xr:uid="{00000000-0009-0000-0100-000003000000}"/>
  <tableColumns count="3">
    <tableColumn id="1" xr3:uid="{00000000-0010-0000-0300-000001000000}" name="Lieu" dataDxfId="23"/>
    <tableColumn id="3" xr3:uid="{53CB6B1B-8211-40DC-BFC0-B7E639679C95}" name="Nombre de jours ouverts par an" dataDxfId="21"/>
    <tableColumn id="2" xr3:uid="{F40B5394-AE37-4746-98BF-D010E80E845C}" name="Description (optionel)" dataDxfId="22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Voies" displayName="Voies" ref="B5:D20" totalsRowShown="0" headerRowDxfId="73" headerRowBorderDxfId="72" tableBorderDxfId="71" totalsRowBorderDxfId="70">
  <autoFilter ref="B5:D20" xr:uid="{00000000-0009-0000-0100-000006000000}"/>
  <tableColumns count="3">
    <tableColumn id="1" xr3:uid="{00000000-0010-0000-0000-000001000000}" name="Voie de collecte" dataDxfId="69"/>
    <tableColumn id="4" xr3:uid="{29A0102D-4E25-4443-AE4B-041DDAC49030}" name="Type" dataDxfId="27"/>
    <tableColumn id="2" xr3:uid="{00000000-0010-0000-0000-000002000000}" name="Description (optionnel)" dataDxfId="68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Grille" displayName="Grille" ref="B5:C18" totalsRowShown="0" headerRowDxfId="67" dataDxfId="24" headerRowBorderDxfId="66" tableBorderDxfId="65" totalsRowBorderDxfId="64">
  <autoFilter ref="B5:C18" xr:uid="{00000000-0009-0000-0100-000002000000}"/>
  <tableColumns count="2">
    <tableColumn id="1" xr3:uid="{00000000-0010-0000-0200-000001000000}" name="Catégorie de matières " dataDxfId="26"/>
    <tableColumn id="8" xr3:uid="{00000000-0010-0000-0200-000008000000}" name="Voie de collecte idéale" dataDxfId="25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POGS" displayName="POGS" ref="B8:H19" totalsRowShown="0" headerRowBorderDxfId="59" tableBorderDxfId="58" totalsRowBorderDxfId="57">
  <autoFilter ref="B8:H19" xr:uid="{00000000-0009-0000-0100-000004000000}"/>
  <tableColumns count="7">
    <tableColumn id="3" xr3:uid="{00000000-0010-0000-0400-000003000000}" name="Zone" dataDxfId="56"/>
    <tableColumn id="5" xr3:uid="{00000000-0010-0000-0400-000005000000}" name="Voie de collecte actuelle" dataDxfId="55"/>
    <tableColumn id="6" xr3:uid="{00000000-0010-0000-0400-000006000000}" name="Équipement (Lieu + Voie)" dataDxfId="54">
      <calculatedColumnFormula>POGS[[#This Row],[Zone]]&amp;" - "&amp;POGS[[#This Row],[Voie de collecte actuelle]]</calculatedColumnFormula>
    </tableColumn>
    <tableColumn id="8" xr3:uid="{00000000-0010-0000-0400-000008000000}" name="Nombre de jours _x000a_échantillonnés" dataDxfId="20"/>
    <tableColumn id="1" xr3:uid="{90D40066-FA50-47A0-B4F5-08CE5F9F2EE7}" name="Nombre de jours _x000a_ouverts par an" dataDxfId="19">
      <calculatedColumnFormula>IFERROR(VLOOKUP(POGS[[#This Row],[Zone]],Zones!B:C,2,FALSE),"")</calculatedColumnFormula>
    </tableColumn>
    <tableColumn id="2" xr3:uid="{BF570CEA-8AAB-48CC-BFC3-282D24347070}" name="Proportion du flux intercepté (%)" dataDxfId="18"/>
    <tableColumn id="4" xr3:uid="{38B8ADDA-F751-48F9-AE68-FF3C67238C38}" name="Facteur d'annuali-sation" dataDxfId="17">
      <calculatedColumnFormula>IFERROR(POGS[[#This Row],[Nombre de jours 
ouverts par an]]/POGS[[#This Row],[Nombre de jours 
échantillonnés]]*POGS[[#This Row],[Proportion du flux intercepté (%)]],"")</calculatedColumnFormula>
    </tableColumn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Carac" displayName="Carac" ref="B6:N462" totalsRowShown="0" headerRowDxfId="53" headerRowBorderDxfId="52" tableBorderDxfId="51">
  <autoFilter ref="B6:N462" xr:uid="{00000000-0009-0000-0100-000005000000}"/>
  <tableColumns count="13">
    <tableColumn id="1" xr3:uid="{00000000-0010-0000-0500-000001000000}" name="Équipement (Zone + Voie)" dataDxfId="50"/>
    <tableColumn id="2" xr3:uid="{00000000-0010-0000-0500-000002000000}" name="Catégorie (grille de tri)" dataDxfId="49"/>
    <tableColumn id="8" xr3:uid="{00000000-0010-0000-0500-000008000000}" name="Masse _x000a_(kg) " dataDxfId="48"/>
    <tableColumn id="4" xr3:uid="{00000000-0010-0000-0500-000004000000}" name="Fréquence" dataDxfId="47"/>
    <tableColumn id="6" xr3:uid="{30B44F68-BFDD-43B4-B225-74A192177936}" name="Voie de collecte actuelle" dataDxfId="46">
      <calculatedColumnFormula>IFERROR(INDEX(Équipement!C:C,MATCH(Carac[[#This Row],[Équipement (Zone + Voie)]],Équipement!D:D,0)),"")</calculatedColumnFormula>
    </tableColumn>
    <tableColumn id="7" xr3:uid="{00000000-0010-0000-0500-000007000000}" name="Voie de collecte recommandée" dataDxfId="45">
      <calculatedColumnFormula>IFERROR(INDEX('Grille de tri'!C:C,MATCH(Pesée!C7,'Grille de tri'!B:B,0)),"")</calculatedColumnFormula>
    </tableColumn>
    <tableColumn id="5" xr3:uid="{00000000-0010-0000-0500-000005000000}" name="Contaminant?" dataDxfId="44">
      <calculatedColumnFormula>IF(Carac[[#This Row],[Voie de collecte actuelle]]=Carac[[#This Row],[Voie de collecte recommandée]],"bien trié","mal trié")</calculatedColumnFormula>
    </tableColumn>
    <tableColumn id="9" xr3:uid="{8AE4287A-5D3D-4CF9-86C7-5BFCC473BA21}" name="Type actuel" dataDxfId="43">
      <calculatedColumnFormula>IFERROR(INDEX('Voies de collecte'!C:C,MATCH(Carac[[#This Row],[Voie de collecte actuelle]],'Voies de collecte'!B:B,0)),"")</calculatedColumnFormula>
    </tableColumn>
    <tableColumn id="10" xr3:uid="{EE746417-7FBF-46FC-9033-0A1D3A082373}" name="Type recommandé" dataDxfId="42">
      <calculatedColumnFormula>IFERROR(INDEX('Voies de collecte'!C:C,MATCH(Carac[[#This Row],[Voie de collecte recommandée]],'Voies de collecte'!B:B,0)),"")</calculatedColumnFormula>
    </tableColumn>
    <tableColumn id="20" xr3:uid="{00000000-0010-0000-0500-000014000000}" name="Nombre _x000a_de jours échantillonés" dataDxfId="41">
      <calculatedColumnFormula>IFERROR(VLOOKUP(B7,Équipement!D:E,2,FALSE),"")</calculatedColumnFormula>
    </tableColumn>
    <tableColumn id="14" xr3:uid="{00000000-0010-0000-0500-00000E000000}" name="Lieu" dataDxfId="40"/>
    <tableColumn id="3" xr3:uid="{00000000-0010-0000-0500-000003000000}" name="Facteur d'annualisation" dataDxfId="39">
      <calculatedColumnFormula>VLOOKUP(Carac[[#This Row],[Équipement (Zone + Voie)]],Équipement!D:H,5,FALSE)</calculatedColumnFormula>
    </tableColumn>
    <tableColumn id="16" xr3:uid="{00000000-0010-0000-0500-000010000000}" name="Masse annuelle (kg/an)" dataDxfId="38">
      <calculatedColumnFormula>IFERROR(IF(Carac[[#This Row],[Fréquence]]="ponctuel",Carac[[#This Row],[Masse 
(kg) ]],Carac[[#This Row],[Masse 
(kg) ]]*Carac[[#This Row],[Facteur d''annualisation]]),0)</calculatedColumnFormula>
    </tableColumn>
  </tableColumns>
  <tableStyleInfo name="TableStyleMedium15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au13" displayName="Tableau13" ref="B18:D27" totalsRowShown="0" headerRowDxfId="34" headerRowBorderDxfId="33" tableBorderDxfId="32" totalsRowBorderDxfId="31">
  <autoFilter ref="B18:D27" xr:uid="{00000000-0009-0000-0100-000007000000}"/>
  <tableColumns count="3">
    <tableColumn id="1" xr3:uid="{00000000-0010-0000-0600-000001000000}" name="Date" dataDxfId="30"/>
    <tableColumn id="2" xr3:uid="{00000000-0010-0000-0600-000002000000}" name="Version" dataDxfId="29"/>
    <tableColumn id="3" xr3:uid="{00000000-0010-0000-0600-000003000000}" name="Détail" dataDxfId="28"/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hyperlink" Target="mailto:julien.beaulieu@cttei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B1:D35"/>
  <sheetViews>
    <sheetView tabSelected="1" zoomScaleNormal="100" workbookViewId="0">
      <pane ySplit="5" topLeftCell="A6" activePane="bottomLeft" state="frozen"/>
      <selection activeCell="C22" sqref="C22"/>
      <selection pane="bottomLeft" activeCell="E9" sqref="E9"/>
    </sheetView>
  </sheetViews>
  <sheetFormatPr baseColWidth="10" defaultColWidth="11.54296875" defaultRowHeight="15.5" x14ac:dyDescent="0.35"/>
  <cols>
    <col min="1" max="1" width="3.90625" style="5" customWidth="1"/>
    <col min="2" max="2" width="26.54296875" style="5" customWidth="1"/>
    <col min="3" max="3" width="20.7265625" style="5" customWidth="1"/>
    <col min="4" max="4" width="37.7265625" style="5" customWidth="1"/>
    <col min="5" max="16384" width="11.54296875" style="5"/>
  </cols>
  <sheetData>
    <row r="1" spans="2:4" x14ac:dyDescent="0.35">
      <c r="B1" s="43" t="s">
        <v>102</v>
      </c>
      <c r="C1" s="43"/>
    </row>
    <row r="2" spans="2:4" x14ac:dyDescent="0.35">
      <c r="B2" s="26" t="s">
        <v>44</v>
      </c>
      <c r="C2" s="26"/>
    </row>
    <row r="3" spans="2:4" x14ac:dyDescent="0.35">
      <c r="B3" s="26" t="s">
        <v>114</v>
      </c>
      <c r="C3" s="26"/>
    </row>
    <row r="5" spans="2:4" s="12" customFormat="1" ht="31" x14ac:dyDescent="0.35">
      <c r="B5" s="31" t="s">
        <v>10</v>
      </c>
      <c r="C5" s="31" t="s">
        <v>113</v>
      </c>
      <c r="D5" s="28" t="s">
        <v>106</v>
      </c>
    </row>
    <row r="6" spans="2:4" s="12" customFormat="1" ht="19.5" customHeight="1" x14ac:dyDescent="0.35">
      <c r="B6" s="27" t="s">
        <v>105</v>
      </c>
      <c r="C6" s="89">
        <v>365</v>
      </c>
      <c r="D6" s="85"/>
    </row>
    <row r="7" spans="2:4" x14ac:dyDescent="0.35">
      <c r="B7" s="83" t="s">
        <v>45</v>
      </c>
      <c r="C7" s="89">
        <v>250</v>
      </c>
      <c r="D7" s="30"/>
    </row>
    <row r="8" spans="2:4" x14ac:dyDescent="0.35">
      <c r="B8" s="83" t="s">
        <v>11</v>
      </c>
      <c r="C8" s="89">
        <v>365</v>
      </c>
      <c r="D8" s="30"/>
    </row>
    <row r="9" spans="2:4" x14ac:dyDescent="0.35">
      <c r="B9" s="83" t="s">
        <v>12</v>
      </c>
      <c r="C9" s="89">
        <v>365</v>
      </c>
      <c r="D9" s="30"/>
    </row>
    <row r="10" spans="2:4" x14ac:dyDescent="0.35">
      <c r="B10" s="84" t="s">
        <v>13</v>
      </c>
      <c r="C10" s="89">
        <v>365</v>
      </c>
      <c r="D10" s="30"/>
    </row>
    <row r="11" spans="2:4" s="13" customFormat="1" x14ac:dyDescent="0.35">
      <c r="B11" s="63"/>
      <c r="C11" s="89"/>
      <c r="D11" s="30"/>
    </row>
    <row r="12" spans="2:4" s="13" customFormat="1" x14ac:dyDescent="0.35">
      <c r="B12" s="63"/>
      <c r="C12" s="89"/>
      <c r="D12" s="30"/>
    </row>
    <row r="13" spans="2:4" s="13" customFormat="1" x14ac:dyDescent="0.35">
      <c r="B13" s="63"/>
      <c r="C13" s="89"/>
      <c r="D13" s="30"/>
    </row>
    <row r="14" spans="2:4" s="13" customFormat="1" x14ac:dyDescent="0.35">
      <c r="B14" s="63"/>
      <c r="C14" s="89"/>
      <c r="D14" s="30"/>
    </row>
    <row r="15" spans="2:4" s="13" customFormat="1" x14ac:dyDescent="0.35">
      <c r="B15" s="63"/>
      <c r="C15" s="89"/>
      <c r="D15" s="30"/>
    </row>
    <row r="16" spans="2:4" s="13" customFormat="1" x14ac:dyDescent="0.35">
      <c r="B16" s="63"/>
      <c r="C16" s="89"/>
      <c r="D16" s="30"/>
    </row>
    <row r="17" spans="2:4" s="13" customFormat="1" x14ac:dyDescent="0.35">
      <c r="B17" s="64"/>
      <c r="C17" s="89"/>
      <c r="D17" s="32"/>
    </row>
    <row r="18" spans="2:4" s="13" customFormat="1" x14ac:dyDescent="0.35"/>
    <row r="19" spans="2:4" s="13" customFormat="1" x14ac:dyDescent="0.35"/>
    <row r="20" spans="2:4" s="13" customFormat="1" x14ac:dyDescent="0.35"/>
    <row r="21" spans="2:4" s="13" customFormat="1" x14ac:dyDescent="0.35"/>
    <row r="22" spans="2:4" s="13" customFormat="1" x14ac:dyDescent="0.35"/>
    <row r="23" spans="2:4" s="13" customFormat="1" x14ac:dyDescent="0.35"/>
    <row r="24" spans="2:4" s="14" customFormat="1" x14ac:dyDescent="0.35"/>
    <row r="25" spans="2:4" s="14" customFormat="1" x14ac:dyDescent="0.35"/>
    <row r="26" spans="2:4" s="13" customFormat="1" x14ac:dyDescent="0.35"/>
    <row r="27" spans="2:4" s="13" customFormat="1" x14ac:dyDescent="0.35"/>
    <row r="28" spans="2:4" s="13" customFormat="1" x14ac:dyDescent="0.35"/>
    <row r="29" spans="2:4" s="13" customFormat="1" x14ac:dyDescent="0.35"/>
    <row r="30" spans="2:4" s="13" customFormat="1" x14ac:dyDescent="0.35"/>
    <row r="31" spans="2:4" s="13" customFormat="1" x14ac:dyDescent="0.35"/>
    <row r="32" spans="2:4" s="13" customFormat="1" x14ac:dyDescent="0.35"/>
    <row r="33" s="13" customFormat="1" x14ac:dyDescent="0.35"/>
    <row r="34" s="13" customFormat="1" x14ac:dyDescent="0.35"/>
    <row r="35" s="13" customFormat="1" x14ac:dyDescent="0.35"/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3">
    <tabColor theme="1"/>
  </sheetPr>
  <dimension ref="B2:D27"/>
  <sheetViews>
    <sheetView showGridLines="0" workbookViewId="0">
      <selection activeCell="D14" sqref="D14"/>
    </sheetView>
  </sheetViews>
  <sheetFormatPr baseColWidth="10" defaultRowHeight="14.5" x14ac:dyDescent="0.35"/>
  <cols>
    <col min="2" max="2" width="27.1796875" customWidth="1"/>
    <col min="3" max="3" width="18.54296875" customWidth="1"/>
    <col min="4" max="4" width="47.54296875" customWidth="1"/>
  </cols>
  <sheetData>
    <row r="2" spans="2:3" ht="15.5" x14ac:dyDescent="0.35">
      <c r="B2" s="45" t="s">
        <v>17</v>
      </c>
      <c r="C2" t="s">
        <v>33</v>
      </c>
    </row>
    <row r="4" spans="2:3" ht="15.5" x14ac:dyDescent="0.35">
      <c r="B4" s="45" t="s">
        <v>18</v>
      </c>
      <c r="C4" t="s">
        <v>34</v>
      </c>
    </row>
    <row r="5" spans="2:3" ht="15.5" x14ac:dyDescent="0.35">
      <c r="B5" s="45" t="s">
        <v>19</v>
      </c>
      <c r="C5" t="s">
        <v>20</v>
      </c>
    </row>
    <row r="6" spans="2:3" ht="15.5" x14ac:dyDescent="0.35">
      <c r="B6" s="45" t="s">
        <v>21</v>
      </c>
      <c r="C6" s="46" t="s">
        <v>22</v>
      </c>
    </row>
    <row r="7" spans="2:3" ht="15.5" x14ac:dyDescent="0.35">
      <c r="B7" s="45"/>
    </row>
    <row r="8" spans="2:3" ht="15.5" x14ac:dyDescent="0.35">
      <c r="B8" s="45" t="s">
        <v>23</v>
      </c>
    </row>
    <row r="9" spans="2:3" ht="15.5" x14ac:dyDescent="0.35">
      <c r="B9" s="45" t="s">
        <v>24</v>
      </c>
    </row>
    <row r="10" spans="2:3" ht="15.5" x14ac:dyDescent="0.35">
      <c r="B10" s="45"/>
    </row>
    <row r="11" spans="2:3" ht="15.5" x14ac:dyDescent="0.35">
      <c r="B11" s="45" t="s">
        <v>25</v>
      </c>
      <c r="C11" t="s">
        <v>26</v>
      </c>
    </row>
    <row r="12" spans="2:3" ht="15.5" x14ac:dyDescent="0.35">
      <c r="B12" s="45"/>
    </row>
    <row r="13" spans="2:3" ht="15.5" x14ac:dyDescent="0.35">
      <c r="B13" s="45" t="s">
        <v>27</v>
      </c>
      <c r="C13" s="47">
        <v>1.4</v>
      </c>
    </row>
    <row r="14" spans="2:3" ht="15.5" x14ac:dyDescent="0.35">
      <c r="B14" s="45" t="s">
        <v>28</v>
      </c>
      <c r="C14" s="48">
        <f>MAX(B19:B30)</f>
        <v>44238</v>
      </c>
    </row>
    <row r="15" spans="2:3" ht="15.5" x14ac:dyDescent="0.35">
      <c r="B15" s="45"/>
      <c r="C15" s="47"/>
    </row>
    <row r="16" spans="2:3" ht="15.5" x14ac:dyDescent="0.35">
      <c r="B16" s="45"/>
    </row>
    <row r="17" spans="2:4" ht="15.5" x14ac:dyDescent="0.35">
      <c r="B17" s="45" t="s">
        <v>29</v>
      </c>
    </row>
    <row r="18" spans="2:4" ht="15.5" x14ac:dyDescent="0.35">
      <c r="B18" s="49" t="s">
        <v>30</v>
      </c>
      <c r="C18" s="50" t="s">
        <v>27</v>
      </c>
      <c r="D18" s="51" t="s">
        <v>31</v>
      </c>
    </row>
    <row r="19" spans="2:4" x14ac:dyDescent="0.35">
      <c r="B19" s="52">
        <v>43877</v>
      </c>
      <c r="C19" s="53">
        <v>1.1000000000000001</v>
      </c>
      <c r="D19" s="54" t="s">
        <v>32</v>
      </c>
    </row>
    <row r="20" spans="2:4" x14ac:dyDescent="0.35">
      <c r="B20" s="52">
        <v>43881</v>
      </c>
      <c r="C20" s="53">
        <v>1.2</v>
      </c>
      <c r="D20" s="54" t="s">
        <v>35</v>
      </c>
    </row>
    <row r="21" spans="2:4" x14ac:dyDescent="0.35">
      <c r="B21" s="52">
        <v>44140</v>
      </c>
      <c r="C21" s="53">
        <v>1.3</v>
      </c>
      <c r="D21" s="54" t="s">
        <v>36</v>
      </c>
    </row>
    <row r="22" spans="2:4" x14ac:dyDescent="0.35">
      <c r="B22" s="55">
        <v>44238</v>
      </c>
      <c r="C22" s="56">
        <v>1.4</v>
      </c>
      <c r="D22" s="39" t="s">
        <v>132</v>
      </c>
    </row>
    <row r="23" spans="2:4" x14ac:dyDescent="0.35">
      <c r="B23" s="52"/>
      <c r="C23" s="53"/>
      <c r="D23" s="54"/>
    </row>
    <row r="24" spans="2:4" x14ac:dyDescent="0.35">
      <c r="B24" s="52"/>
      <c r="C24" s="53"/>
      <c r="D24" s="54"/>
    </row>
    <row r="25" spans="2:4" x14ac:dyDescent="0.35">
      <c r="B25" s="52"/>
      <c r="C25" s="53"/>
      <c r="D25" s="54"/>
    </row>
    <row r="26" spans="2:4" x14ac:dyDescent="0.35">
      <c r="B26" s="52"/>
      <c r="C26" s="53"/>
      <c r="D26" s="54"/>
    </row>
    <row r="27" spans="2:4" x14ac:dyDescent="0.35">
      <c r="B27" s="55"/>
      <c r="C27" s="56"/>
      <c r="D27" s="39"/>
    </row>
  </sheetData>
  <hyperlinks>
    <hyperlink ref="C6" r:id="rId1" xr:uid="{00000000-0004-0000-0900-000000000000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B1:D39"/>
  <sheetViews>
    <sheetView workbookViewId="0">
      <selection activeCell="D13" sqref="D13"/>
    </sheetView>
  </sheetViews>
  <sheetFormatPr baseColWidth="10" defaultRowHeight="15.5" x14ac:dyDescent="0.35"/>
  <cols>
    <col min="1" max="1" width="3.7265625" customWidth="1"/>
    <col min="2" max="2" width="32.36328125" style="5" customWidth="1"/>
    <col min="3" max="3" width="14.54296875" style="5" customWidth="1"/>
    <col min="4" max="4" width="43.26953125" customWidth="1"/>
  </cols>
  <sheetData>
    <row r="1" spans="2:4" x14ac:dyDescent="0.35">
      <c r="B1" s="40" t="s">
        <v>37</v>
      </c>
    </row>
    <row r="2" spans="2:4" x14ac:dyDescent="0.35">
      <c r="B2" s="5" t="s">
        <v>92</v>
      </c>
    </row>
    <row r="3" spans="2:4" x14ac:dyDescent="0.35">
      <c r="B3" s="5" t="s">
        <v>91</v>
      </c>
    </row>
    <row r="5" spans="2:4" x14ac:dyDescent="0.35">
      <c r="B5" s="31" t="s">
        <v>38</v>
      </c>
      <c r="C5" s="62" t="s">
        <v>9</v>
      </c>
      <c r="D5" s="29" t="s">
        <v>107</v>
      </c>
    </row>
    <row r="6" spans="2:4" x14ac:dyDescent="0.35">
      <c r="B6" s="27" t="s">
        <v>108</v>
      </c>
      <c r="C6" s="61" t="s">
        <v>42</v>
      </c>
      <c r="D6" s="41" t="s">
        <v>109</v>
      </c>
    </row>
    <row r="7" spans="2:4" x14ac:dyDescent="0.35">
      <c r="B7" s="57" t="s">
        <v>56</v>
      </c>
      <c r="C7" s="58" t="s">
        <v>42</v>
      </c>
      <c r="D7" s="41" t="s">
        <v>109</v>
      </c>
    </row>
    <row r="8" spans="2:4" x14ac:dyDescent="0.35">
      <c r="B8" s="27" t="s">
        <v>54</v>
      </c>
      <c r="C8" s="61" t="s">
        <v>42</v>
      </c>
      <c r="D8" s="41" t="s">
        <v>57</v>
      </c>
    </row>
    <row r="9" spans="2:4" x14ac:dyDescent="0.35">
      <c r="B9" s="27" t="s">
        <v>53</v>
      </c>
      <c r="C9" s="61" t="s">
        <v>42</v>
      </c>
      <c r="D9" s="41" t="s">
        <v>41</v>
      </c>
    </row>
    <row r="10" spans="2:4" x14ac:dyDescent="0.35">
      <c r="B10" s="27" t="s">
        <v>39</v>
      </c>
      <c r="C10" s="61" t="s">
        <v>68</v>
      </c>
      <c r="D10" s="41" t="s">
        <v>16</v>
      </c>
    </row>
    <row r="11" spans="2:4" x14ac:dyDescent="0.35">
      <c r="B11" s="27"/>
      <c r="C11" s="58"/>
      <c r="D11" s="58"/>
    </row>
    <row r="12" spans="2:4" x14ac:dyDescent="0.35">
      <c r="B12" s="27"/>
      <c r="C12" s="58"/>
      <c r="D12" s="41"/>
    </row>
    <row r="13" spans="2:4" x14ac:dyDescent="0.35">
      <c r="B13" s="27"/>
      <c r="C13" s="58"/>
      <c r="D13" s="41"/>
    </row>
    <row r="14" spans="2:4" x14ac:dyDescent="0.35">
      <c r="B14" s="27"/>
      <c r="C14" s="58"/>
      <c r="D14" s="42"/>
    </row>
    <row r="15" spans="2:4" x14ac:dyDescent="0.35">
      <c r="B15" s="57"/>
      <c r="C15" s="58"/>
      <c r="D15" s="58"/>
    </row>
    <row r="16" spans="2:4" x14ac:dyDescent="0.35">
      <c r="B16" s="57"/>
      <c r="C16" s="58"/>
      <c r="D16" s="58"/>
    </row>
    <row r="17" spans="2:4" x14ac:dyDescent="0.35">
      <c r="B17" s="57"/>
      <c r="C17" s="58"/>
      <c r="D17" s="58"/>
    </row>
    <row r="18" spans="2:4" x14ac:dyDescent="0.35">
      <c r="B18" s="57"/>
      <c r="C18" s="58"/>
      <c r="D18" s="58"/>
    </row>
    <row r="19" spans="2:4" x14ac:dyDescent="0.35">
      <c r="B19" s="57"/>
      <c r="C19" s="58"/>
      <c r="D19" s="58"/>
    </row>
    <row r="20" spans="2:4" x14ac:dyDescent="0.35">
      <c r="B20" s="59"/>
      <c r="C20" s="60"/>
      <c r="D20" s="60"/>
    </row>
    <row r="21" spans="2:4" x14ac:dyDescent="0.35">
      <c r="B21" s="13"/>
      <c r="C21" s="13"/>
    </row>
    <row r="22" spans="2:4" x14ac:dyDescent="0.35">
      <c r="B22" s="13"/>
      <c r="C22" s="13"/>
    </row>
    <row r="23" spans="2:4" x14ac:dyDescent="0.35">
      <c r="B23" s="13"/>
      <c r="C23" s="13"/>
    </row>
    <row r="24" spans="2:4" x14ac:dyDescent="0.35">
      <c r="B24" s="13"/>
      <c r="C24" s="13"/>
    </row>
    <row r="25" spans="2:4" x14ac:dyDescent="0.35">
      <c r="B25" s="13"/>
      <c r="C25" s="13"/>
    </row>
    <row r="26" spans="2:4" x14ac:dyDescent="0.35">
      <c r="B26" s="13"/>
      <c r="C26" s="13"/>
    </row>
    <row r="27" spans="2:4" x14ac:dyDescent="0.35">
      <c r="B27" s="13"/>
      <c r="C27" s="13"/>
    </row>
    <row r="28" spans="2:4" x14ac:dyDescent="0.35">
      <c r="B28" s="14"/>
      <c r="C28" s="14"/>
    </row>
    <row r="29" spans="2:4" x14ac:dyDescent="0.35">
      <c r="B29" s="14"/>
      <c r="C29" s="14"/>
    </row>
    <row r="30" spans="2:4" x14ac:dyDescent="0.35">
      <c r="B30" s="13"/>
      <c r="C30" s="13"/>
    </row>
    <row r="31" spans="2:4" x14ac:dyDescent="0.35">
      <c r="B31" s="13"/>
      <c r="C31" s="13"/>
    </row>
    <row r="32" spans="2:4" x14ac:dyDescent="0.35">
      <c r="B32" s="13"/>
      <c r="C32" s="13"/>
    </row>
    <row r="33" spans="2:3" x14ac:dyDescent="0.35">
      <c r="B33" s="13"/>
      <c r="C33" s="13"/>
    </row>
    <row r="34" spans="2:3" x14ac:dyDescent="0.35">
      <c r="B34" s="13"/>
      <c r="C34" s="13"/>
    </row>
    <row r="35" spans="2:3" x14ac:dyDescent="0.35">
      <c r="B35" s="13"/>
      <c r="C35" s="13"/>
    </row>
    <row r="36" spans="2:3" x14ac:dyDescent="0.35">
      <c r="B36" s="13"/>
      <c r="C36" s="13"/>
    </row>
    <row r="37" spans="2:3" x14ac:dyDescent="0.35">
      <c r="B37" s="13"/>
      <c r="C37" s="13"/>
    </row>
    <row r="38" spans="2:3" x14ac:dyDescent="0.35">
      <c r="B38" s="13"/>
      <c r="C38" s="13"/>
    </row>
    <row r="39" spans="2:3" x14ac:dyDescent="0.35">
      <c r="B39" s="13"/>
      <c r="C39" s="13"/>
    </row>
  </sheetData>
  <sortState xmlns:xlrd2="http://schemas.microsoft.com/office/spreadsheetml/2017/richdata2" ref="B1:D109">
    <sortCondition ref="D1:D109"/>
  </sortState>
  <dataValidations count="1">
    <dataValidation type="list" allowBlank="1" showInputMessage="1" showErrorMessage="1" sqref="C6:C20" xr:uid="{A8791A05-6A64-42FD-B49B-41D03F7E7A04}">
      <formula1>"Valorisation,Élimination"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B1:XEX122"/>
  <sheetViews>
    <sheetView zoomScale="96" zoomScaleNormal="96" workbookViewId="0">
      <pane ySplit="5" topLeftCell="A6" activePane="bottomLeft" state="frozen"/>
      <selection activeCell="C22" sqref="C22"/>
      <selection pane="bottomLeft" activeCell="C10" sqref="C10"/>
    </sheetView>
  </sheetViews>
  <sheetFormatPr baseColWidth="10" defaultColWidth="11.54296875" defaultRowHeight="14.5" x14ac:dyDescent="0.35"/>
  <cols>
    <col min="1" max="1" width="3.90625" style="1" customWidth="1"/>
    <col min="2" max="2" width="29.54296875" style="2" customWidth="1"/>
    <col min="3" max="3" width="41.26953125" style="2" customWidth="1"/>
    <col min="4" max="16384" width="11.54296875" style="1"/>
  </cols>
  <sheetData>
    <row r="1" spans="2:3" ht="15.5" x14ac:dyDescent="0.35">
      <c r="B1" s="43" t="s">
        <v>52</v>
      </c>
    </row>
    <row r="2" spans="2:3" ht="15.5" x14ac:dyDescent="0.35">
      <c r="B2" s="26" t="s">
        <v>43</v>
      </c>
    </row>
    <row r="3" spans="2:3" ht="15.5" x14ac:dyDescent="0.35">
      <c r="B3" s="26" t="s">
        <v>104</v>
      </c>
    </row>
    <row r="5" spans="2:3" s="44" customFormat="1" ht="15.5" x14ac:dyDescent="0.35">
      <c r="B5" s="31" t="s">
        <v>1</v>
      </c>
      <c r="C5" s="28" t="s">
        <v>103</v>
      </c>
    </row>
    <row r="6" spans="2:3" ht="15.5" x14ac:dyDescent="0.35">
      <c r="B6" s="86" t="s">
        <v>46</v>
      </c>
      <c r="C6" s="86" t="s">
        <v>108</v>
      </c>
    </row>
    <row r="7" spans="2:3" ht="15.5" x14ac:dyDescent="0.35">
      <c r="B7" s="86" t="s">
        <v>47</v>
      </c>
      <c r="C7" s="86" t="s">
        <v>108</v>
      </c>
    </row>
    <row r="8" spans="2:3" ht="15.5" x14ac:dyDescent="0.35">
      <c r="B8" s="86" t="s">
        <v>48</v>
      </c>
      <c r="C8" s="86" t="s">
        <v>108</v>
      </c>
    </row>
    <row r="9" spans="2:3" ht="15.5" x14ac:dyDescent="0.35">
      <c r="B9" s="86" t="s">
        <v>49</v>
      </c>
      <c r="C9" s="86" t="s">
        <v>108</v>
      </c>
    </row>
    <row r="10" spans="2:3" ht="15.5" x14ac:dyDescent="0.35">
      <c r="B10" s="86" t="s">
        <v>50</v>
      </c>
      <c r="C10" s="86" t="s">
        <v>108</v>
      </c>
    </row>
    <row r="11" spans="2:3" ht="15.5" x14ac:dyDescent="0.35">
      <c r="B11" s="86" t="s">
        <v>0</v>
      </c>
      <c r="C11" s="86" t="s">
        <v>108</v>
      </c>
    </row>
    <row r="12" spans="2:3" ht="15.5" x14ac:dyDescent="0.35">
      <c r="B12" s="86" t="s">
        <v>51</v>
      </c>
      <c r="C12" s="86" t="s">
        <v>108</v>
      </c>
    </row>
    <row r="13" spans="2:3" ht="15.5" x14ac:dyDescent="0.35">
      <c r="B13" s="86" t="s">
        <v>3</v>
      </c>
      <c r="C13" s="86" t="s">
        <v>56</v>
      </c>
    </row>
    <row r="14" spans="2:3" ht="15.5" x14ac:dyDescent="0.35">
      <c r="B14" s="86" t="s">
        <v>40</v>
      </c>
      <c r="C14" s="86" t="s">
        <v>53</v>
      </c>
    </row>
    <row r="15" spans="2:3" ht="15.5" x14ac:dyDescent="0.35">
      <c r="B15" s="86" t="s">
        <v>55</v>
      </c>
      <c r="C15" s="87" t="s">
        <v>54</v>
      </c>
    </row>
    <row r="16" spans="2:3" ht="15.5" x14ac:dyDescent="0.35">
      <c r="B16" s="86" t="s">
        <v>99</v>
      </c>
      <c r="C16" s="87" t="s">
        <v>39</v>
      </c>
    </row>
    <row r="17" spans="2:3" ht="15.5" x14ac:dyDescent="0.35">
      <c r="B17" s="86" t="s">
        <v>98</v>
      </c>
      <c r="C17" s="87" t="s">
        <v>39</v>
      </c>
    </row>
    <row r="18" spans="2:3" ht="15.5" x14ac:dyDescent="0.35">
      <c r="B18" s="88"/>
      <c r="C18" s="88"/>
    </row>
    <row r="45" spans="16378:16378" x14ac:dyDescent="0.35">
      <c r="XEX45" s="1">
        <f>SUM(B45:XEW45)</f>
        <v>0</v>
      </c>
    </row>
    <row r="94" spans="2:3" s="7" customFormat="1" x14ac:dyDescent="0.35">
      <c r="B94" s="2"/>
      <c r="C94" s="2"/>
    </row>
    <row r="121" spans="2:3" s="8" customFormat="1" x14ac:dyDescent="0.3">
      <c r="B121" s="2"/>
      <c r="C121" s="2"/>
    </row>
    <row r="122" spans="2:3" ht="15.5" x14ac:dyDescent="0.35">
      <c r="B122" s="11"/>
      <c r="C122" s="11"/>
    </row>
  </sheetData>
  <sortState xmlns:xlrd2="http://schemas.microsoft.com/office/spreadsheetml/2017/richdata2" ref="B2:E71">
    <sortCondition ref="B2"/>
  </sortState>
  <dataConsolidate/>
  <dataValidations count="1">
    <dataValidation type="list" allowBlank="1" showInputMessage="1" showErrorMessage="1" sqref="C6:C18" xr:uid="{00000000-0002-0000-0200-000001000000}">
      <formula1>Mode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B1:H46"/>
  <sheetViews>
    <sheetView zoomScaleNormal="100" workbookViewId="0">
      <pane ySplit="8" topLeftCell="A9" activePane="bottomLeft" state="frozen"/>
      <selection activeCell="C22" sqref="C22"/>
      <selection pane="bottomLeft" activeCell="D12" sqref="D12"/>
    </sheetView>
  </sheetViews>
  <sheetFormatPr baseColWidth="10" defaultColWidth="11.54296875" defaultRowHeight="15.5" x14ac:dyDescent="0.35"/>
  <cols>
    <col min="1" max="1" width="3.26953125" style="5" customWidth="1"/>
    <col min="2" max="2" width="25.26953125" style="5" customWidth="1"/>
    <col min="3" max="3" width="31.36328125" style="5" customWidth="1"/>
    <col min="4" max="4" width="57.6328125" style="5" customWidth="1"/>
    <col min="5" max="5" width="17" style="5" customWidth="1"/>
    <col min="6" max="6" width="16.08984375" style="5" customWidth="1"/>
    <col min="7" max="7" width="16.6328125" style="5" customWidth="1"/>
    <col min="8" max="8" width="12.453125" style="5" customWidth="1"/>
    <col min="9" max="16384" width="11.54296875" style="5"/>
  </cols>
  <sheetData>
    <row r="1" spans="2:8" x14ac:dyDescent="0.35">
      <c r="B1" s="40" t="s">
        <v>118</v>
      </c>
    </row>
    <row r="2" spans="2:8" x14ac:dyDescent="0.35">
      <c r="B2" s="5" t="s">
        <v>122</v>
      </c>
    </row>
    <row r="3" spans="2:8" x14ac:dyDescent="0.35">
      <c r="B3" s="5" t="s">
        <v>123</v>
      </c>
    </row>
    <row r="4" spans="2:8" x14ac:dyDescent="0.35">
      <c r="B4" s="5" t="s">
        <v>119</v>
      </c>
    </row>
    <row r="5" spans="2:8" x14ac:dyDescent="0.35">
      <c r="B5" s="5" t="s">
        <v>111</v>
      </c>
    </row>
    <row r="6" spans="2:8" x14ac:dyDescent="0.35">
      <c r="B6" s="5" t="s">
        <v>112</v>
      </c>
    </row>
    <row r="8" spans="2:8" ht="63" customHeight="1" x14ac:dyDescent="0.35">
      <c r="B8" s="31" t="s">
        <v>120</v>
      </c>
      <c r="C8" s="33" t="s">
        <v>63</v>
      </c>
      <c r="D8" s="33" t="s">
        <v>117</v>
      </c>
      <c r="E8" s="16" t="s">
        <v>7</v>
      </c>
      <c r="F8" s="33" t="s">
        <v>110</v>
      </c>
      <c r="G8" s="33" t="s">
        <v>115</v>
      </c>
      <c r="H8" s="33" t="s">
        <v>116</v>
      </c>
    </row>
    <row r="9" spans="2:8" ht="20" customHeight="1" x14ac:dyDescent="0.35">
      <c r="B9" s="90" t="s">
        <v>105</v>
      </c>
      <c r="C9" s="65" t="s">
        <v>54</v>
      </c>
      <c r="D9" s="10" t="str">
        <f>POGS[[#This Row],[Zone]]&amp;" - "&amp;POGS[[#This Row],[Voie de collecte actuelle]]</f>
        <v>Ensemble de l'organisation - Collecte spéciale - RD</v>
      </c>
      <c r="E9" s="35">
        <v>5</v>
      </c>
      <c r="F9" s="92">
        <f>IFERROR(VLOOKUP(POGS[[#This Row],[Zone]],Zones!B:C,2,FALSE),"")</f>
        <v>365</v>
      </c>
      <c r="G9" s="93">
        <v>1</v>
      </c>
      <c r="H9" s="94">
        <f>IFERROR(POGS[[#This Row],[Nombre de jours 
ouverts par an]]/POGS[[#This Row],[Nombre de jours 
échantillonnés]]*POGS[[#This Row],[Proportion du flux intercepté (%)]],"")</f>
        <v>73</v>
      </c>
    </row>
    <row r="10" spans="2:8" ht="17" customHeight="1" x14ac:dyDescent="0.35">
      <c r="B10" s="90" t="s">
        <v>105</v>
      </c>
      <c r="C10" s="65" t="s">
        <v>53</v>
      </c>
      <c r="D10" s="10" t="str">
        <f>POGS[[#This Row],[Zone]]&amp;" - "&amp;POGS[[#This Row],[Voie de collecte actuelle]]</f>
        <v>Ensemble de l'organisation - Collecte des encombrants et CRD</v>
      </c>
      <c r="E10" s="35">
        <v>5</v>
      </c>
      <c r="F10" s="92">
        <f>IFERROR(VLOOKUP(POGS[[#This Row],[Zone]],Zones!B:C,2,FALSE),"")</f>
        <v>365</v>
      </c>
      <c r="G10" s="93">
        <v>1</v>
      </c>
      <c r="H10" s="94">
        <f>IFERROR(POGS[[#This Row],[Nombre de jours 
ouverts par an]]/POGS[[#This Row],[Nombre de jours 
échantillonnés]]*POGS[[#This Row],[Proportion du flux intercepté (%)]],"")</f>
        <v>73</v>
      </c>
    </row>
    <row r="11" spans="2:8" x14ac:dyDescent="0.35">
      <c r="B11" s="90" t="s">
        <v>105</v>
      </c>
      <c r="C11" s="65" t="s">
        <v>39</v>
      </c>
      <c r="D11" s="10" t="str">
        <f>POGS[[#This Row],[Zone]]&amp;" - "&amp;POGS[[#This Row],[Voie de collecte actuelle]]</f>
        <v>Ensemble de l'organisation - Ordures</v>
      </c>
      <c r="E11" s="35">
        <v>5</v>
      </c>
      <c r="F11" s="92">
        <f>IFERROR(VLOOKUP(POGS[[#This Row],[Zone]],Zones!B:C,2,FALSE),"")</f>
        <v>365</v>
      </c>
      <c r="G11" s="93">
        <v>1</v>
      </c>
      <c r="H11" s="94">
        <f>IFERROR(POGS[[#This Row],[Nombre de jours 
ouverts par an]]/POGS[[#This Row],[Nombre de jours 
échantillonnés]]*POGS[[#This Row],[Proportion du flux intercepté (%)]],"")</f>
        <v>73</v>
      </c>
    </row>
    <row r="12" spans="2:8" ht="15.65" customHeight="1" x14ac:dyDescent="0.35">
      <c r="B12" s="91" t="s">
        <v>45</v>
      </c>
      <c r="C12" s="65" t="s">
        <v>56</v>
      </c>
      <c r="D12" s="10" t="str">
        <f>POGS[[#This Row],[Zone]]&amp;" - "&amp;POGS[[#This Row],[Voie de collecte actuelle]]</f>
        <v>Bureaux - Collecte des MO</v>
      </c>
      <c r="E12" s="34">
        <v>5</v>
      </c>
      <c r="F12" s="92">
        <f>IFERROR(VLOOKUP(POGS[[#This Row],[Zone]],Zones!B:C,2,FALSE),"")</f>
        <v>250</v>
      </c>
      <c r="G12" s="93">
        <v>1</v>
      </c>
      <c r="H12" s="94">
        <f>IFERROR(POGS[[#This Row],[Nombre de jours 
ouverts par an]]/POGS[[#This Row],[Nombre de jours 
échantillonnés]]*POGS[[#This Row],[Proportion du flux intercepté (%)]],"")</f>
        <v>50</v>
      </c>
    </row>
    <row r="13" spans="2:8" ht="15.65" customHeight="1" x14ac:dyDescent="0.35">
      <c r="B13" s="91" t="s">
        <v>45</v>
      </c>
      <c r="C13" s="65" t="s">
        <v>108</v>
      </c>
      <c r="D13" s="10" t="str">
        <f>POGS[[#This Row],[Zone]]&amp;" - "&amp;POGS[[#This Row],[Voie de collecte actuelle]]</f>
        <v>Bureaux - Collecte des matières recyclables</v>
      </c>
      <c r="E13" s="34">
        <v>5</v>
      </c>
      <c r="F13" s="92">
        <f>IFERROR(VLOOKUP(POGS[[#This Row],[Zone]],Zones!B:C,2,FALSE),"")</f>
        <v>250</v>
      </c>
      <c r="G13" s="93">
        <v>1</v>
      </c>
      <c r="H13" s="94">
        <f>IFERROR(POGS[[#This Row],[Nombre de jours 
ouverts par an]]/POGS[[#This Row],[Nombre de jours 
échantillonnés]]*POGS[[#This Row],[Proportion du flux intercepté (%)]],"")</f>
        <v>50</v>
      </c>
    </row>
    <row r="14" spans="2:8" ht="15.65" customHeight="1" x14ac:dyDescent="0.35">
      <c r="B14" s="90" t="s">
        <v>11</v>
      </c>
      <c r="C14" s="65" t="s">
        <v>108</v>
      </c>
      <c r="D14" s="10" t="str">
        <f>POGS[[#This Row],[Zone]]&amp;" - "&amp;POGS[[#This Row],[Voie de collecte actuelle]]</f>
        <v>Usinage - Collecte des matières recyclables</v>
      </c>
      <c r="E14" s="34">
        <v>5</v>
      </c>
      <c r="F14" s="92">
        <f>IFERROR(VLOOKUP(POGS[[#This Row],[Zone]],Zones!B:C,2,FALSE),"")</f>
        <v>365</v>
      </c>
      <c r="G14" s="93">
        <v>1</v>
      </c>
      <c r="H14" s="94">
        <f>IFERROR(POGS[[#This Row],[Nombre de jours 
ouverts par an]]/POGS[[#This Row],[Nombre de jours 
échantillonnés]]*POGS[[#This Row],[Proportion du flux intercepté (%)]],"")</f>
        <v>73</v>
      </c>
    </row>
    <row r="15" spans="2:8" ht="15.65" customHeight="1" x14ac:dyDescent="0.35">
      <c r="B15" s="90" t="s">
        <v>12</v>
      </c>
      <c r="C15" s="65" t="s">
        <v>108</v>
      </c>
      <c r="D15" s="10" t="str">
        <f>POGS[[#This Row],[Zone]]&amp;" - "&amp;POGS[[#This Row],[Voie de collecte actuelle]]</f>
        <v>Assemblage - Collecte des matières recyclables</v>
      </c>
      <c r="E15" s="34">
        <v>5</v>
      </c>
      <c r="F15" s="92">
        <f>IFERROR(VLOOKUP(POGS[[#This Row],[Zone]],Zones!B:C,2,FALSE),"")</f>
        <v>365</v>
      </c>
      <c r="G15" s="93">
        <v>1</v>
      </c>
      <c r="H15" s="94">
        <f>IFERROR(POGS[[#This Row],[Nombre de jours 
ouverts par an]]/POGS[[#This Row],[Nombre de jours 
échantillonnés]]*POGS[[#This Row],[Proportion du flux intercepté (%)]],"")</f>
        <v>73</v>
      </c>
    </row>
    <row r="16" spans="2:8" ht="15.65" customHeight="1" x14ac:dyDescent="0.35">
      <c r="B16" s="90" t="s">
        <v>13</v>
      </c>
      <c r="C16" s="65" t="s">
        <v>108</v>
      </c>
      <c r="D16" s="10" t="str">
        <f>POGS[[#This Row],[Zone]]&amp;" - "&amp;POGS[[#This Row],[Voie de collecte actuelle]]</f>
        <v>Livraison - Collecte des matières recyclables</v>
      </c>
      <c r="E16" s="34">
        <v>5</v>
      </c>
      <c r="F16" s="92">
        <f>IFERROR(VLOOKUP(POGS[[#This Row],[Zone]],Zones!B:C,2,FALSE),"")</f>
        <v>365</v>
      </c>
      <c r="G16" s="93">
        <v>1</v>
      </c>
      <c r="H16" s="94">
        <f>IFERROR(POGS[[#This Row],[Nombre de jours 
ouverts par an]]/POGS[[#This Row],[Nombre de jours 
échantillonnés]]*POGS[[#This Row],[Proportion du flux intercepté (%)]],"")</f>
        <v>73</v>
      </c>
    </row>
    <row r="17" spans="2:8" ht="15.65" customHeight="1" x14ac:dyDescent="0.35">
      <c r="B17" s="6"/>
      <c r="C17" s="65"/>
      <c r="D17" s="10" t="str">
        <f>POGS[[#This Row],[Zone]]&amp;" - "&amp;POGS[[#This Row],[Voie de collecte actuelle]]</f>
        <v xml:space="preserve"> - </v>
      </c>
      <c r="E17" s="34"/>
      <c r="F17" s="92" t="str">
        <f>IFERROR(VLOOKUP(POGS[[#This Row],[Zone]],Zones!B:C,2,FALSE),"")</f>
        <v/>
      </c>
      <c r="G17" s="93"/>
      <c r="H17" s="94" t="str">
        <f>IFERROR(POGS[[#This Row],[Nombre de jours 
ouverts par an]]/POGS[[#This Row],[Nombre de jours 
échantillonnés]]*POGS[[#This Row],[Proportion du flux intercepté (%)]],"")</f>
        <v/>
      </c>
    </row>
    <row r="18" spans="2:8" ht="15.65" customHeight="1" x14ac:dyDescent="0.35">
      <c r="B18" s="6"/>
      <c r="C18" s="65"/>
      <c r="D18" s="10" t="str">
        <f>POGS[[#This Row],[Zone]]&amp;" - "&amp;POGS[[#This Row],[Voie de collecte actuelle]]</f>
        <v xml:space="preserve"> - </v>
      </c>
      <c r="E18" s="34"/>
      <c r="F18" s="92" t="str">
        <f>IFERROR(VLOOKUP(POGS[[#This Row],[Zone]],Zones!B:C,2,FALSE),"")</f>
        <v/>
      </c>
      <c r="G18" s="93"/>
      <c r="H18" s="94" t="str">
        <f>IFERROR(POGS[[#This Row],[Nombre de jours 
ouverts par an]]/POGS[[#This Row],[Nombre de jours 
échantillonnés]]*POGS[[#This Row],[Proportion du flux intercepté (%)]],"")</f>
        <v/>
      </c>
    </row>
    <row r="19" spans="2:8" ht="15.65" customHeight="1" x14ac:dyDescent="0.35">
      <c r="B19" s="6"/>
      <c r="C19" s="65"/>
      <c r="D19" s="10" t="str">
        <f>POGS[[#This Row],[Zone]]&amp;" - "&amp;POGS[[#This Row],[Voie de collecte actuelle]]</f>
        <v xml:space="preserve"> - </v>
      </c>
      <c r="E19" s="34"/>
      <c r="F19" s="92" t="str">
        <f>IFERROR(VLOOKUP(POGS[[#This Row],[Zone]],Zones!B:C,2,FALSE),"")</f>
        <v/>
      </c>
      <c r="G19" s="93"/>
      <c r="H19" s="94" t="str">
        <f>IFERROR(POGS[[#This Row],[Nombre de jours 
ouverts par an]]/POGS[[#This Row],[Nombre de jours 
échantillonnés]]*POGS[[#This Row],[Proportion du flux intercepté (%)]],"")</f>
        <v/>
      </c>
    </row>
    <row r="20" spans="2:8" ht="15.65" customHeight="1" x14ac:dyDescent="0.35"/>
    <row r="21" spans="2:8" ht="15.65" customHeight="1" x14ac:dyDescent="0.35"/>
    <row r="22" spans="2:8" ht="15.65" customHeight="1" x14ac:dyDescent="0.35"/>
    <row r="23" spans="2:8" ht="15.65" customHeight="1" x14ac:dyDescent="0.35"/>
    <row r="24" spans="2:8" ht="15.65" customHeight="1" x14ac:dyDescent="0.35"/>
    <row r="25" spans="2:8" ht="15.65" customHeight="1" x14ac:dyDescent="0.35"/>
    <row r="26" spans="2:8" ht="15.65" customHeight="1" x14ac:dyDescent="0.35"/>
    <row r="27" spans="2:8" ht="15.65" customHeight="1" x14ac:dyDescent="0.35"/>
    <row r="28" spans="2:8" s="13" customFormat="1" ht="15.65" customHeight="1" x14ac:dyDescent="0.35">
      <c r="B28" s="5"/>
      <c r="C28" s="5"/>
      <c r="D28" s="5"/>
      <c r="E28" s="5"/>
      <c r="F28" s="5"/>
      <c r="G28" s="5"/>
    </row>
    <row r="29" spans="2:8" ht="15.65" customHeight="1" x14ac:dyDescent="0.35"/>
    <row r="30" spans="2:8" s="13" customFormat="1" ht="15.65" customHeight="1" x14ac:dyDescent="0.35">
      <c r="B30" s="5"/>
      <c r="C30" s="5"/>
      <c r="D30" s="5"/>
      <c r="E30" s="5"/>
      <c r="F30" s="5"/>
      <c r="G30" s="5"/>
    </row>
    <row r="31" spans="2:8" s="13" customFormat="1" ht="15.65" customHeight="1" x14ac:dyDescent="0.35">
      <c r="B31" s="5"/>
      <c r="C31" s="5"/>
      <c r="D31" s="5"/>
      <c r="E31" s="5"/>
      <c r="F31" s="5"/>
      <c r="G31" s="5"/>
    </row>
    <row r="32" spans="2:8" ht="15.65" customHeight="1" x14ac:dyDescent="0.35"/>
    <row r="33" spans="2:7" s="13" customFormat="1" ht="15.65" customHeight="1" x14ac:dyDescent="0.35">
      <c r="B33" s="5"/>
      <c r="C33" s="5"/>
      <c r="D33" s="5"/>
      <c r="E33" s="5"/>
      <c r="F33" s="5"/>
      <c r="G33" s="5"/>
    </row>
    <row r="34" spans="2:7" ht="15.65" customHeight="1" x14ac:dyDescent="0.35"/>
    <row r="42" spans="2:7" s="13" customFormat="1" x14ac:dyDescent="0.35">
      <c r="B42" s="5"/>
      <c r="C42" s="5"/>
      <c r="D42" s="5"/>
      <c r="E42" s="5"/>
      <c r="F42" s="5"/>
      <c r="G42" s="5"/>
    </row>
    <row r="43" spans="2:7" s="13" customFormat="1" x14ac:dyDescent="0.35">
      <c r="B43" s="5"/>
      <c r="C43" s="5"/>
      <c r="D43" s="5"/>
      <c r="E43" s="5"/>
      <c r="F43" s="5"/>
      <c r="G43" s="5"/>
    </row>
    <row r="46" spans="2:7" x14ac:dyDescent="0.35">
      <c r="B46" s="15"/>
      <c r="C46" s="15"/>
      <c r="D46" s="15"/>
    </row>
  </sheetData>
  <dataValidations count="2">
    <dataValidation type="list" allowBlank="1" showInputMessage="1" showErrorMessage="1" sqref="B9:B19" xr:uid="{00000000-0002-0000-0400-000000000000}">
      <formula1>Lieu</formula1>
    </dataValidation>
    <dataValidation type="list" allowBlank="1" showInputMessage="1" showErrorMessage="1" sqref="C8:C19" xr:uid="{00000000-0002-0000-0400-000001000000}">
      <formula1>Mode</formula1>
    </dataValidation>
  </dataValidation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B1:N472"/>
  <sheetViews>
    <sheetView topLeftCell="G1" zoomScaleNormal="100" workbookViewId="0">
      <pane ySplit="6" topLeftCell="A455" activePane="bottomLeft" state="frozen"/>
      <selection pane="bottomLeft" activeCell="F6" sqref="F6"/>
    </sheetView>
  </sheetViews>
  <sheetFormatPr baseColWidth="10" defaultColWidth="11.54296875" defaultRowHeight="19.899999999999999" customHeight="1" x14ac:dyDescent="0.35"/>
  <cols>
    <col min="1" max="1" width="4.36328125" style="11" customWidth="1"/>
    <col min="2" max="2" width="51.54296875" style="11" customWidth="1"/>
    <col min="3" max="3" width="25.453125" style="11" customWidth="1"/>
    <col min="4" max="4" width="11.7265625" style="11" customWidth="1"/>
    <col min="5" max="5" width="19.453125" style="11" customWidth="1"/>
    <col min="6" max="6" width="27.7265625" style="11" customWidth="1"/>
    <col min="7" max="7" width="30.1796875" style="9" customWidth="1"/>
    <col min="8" max="8" width="17.08984375" style="9" customWidth="1"/>
    <col min="9" max="9" width="17.81640625" style="9" customWidth="1"/>
    <col min="10" max="10" width="21.90625" style="9" customWidth="1"/>
    <col min="11" max="11" width="19.36328125" style="11" customWidth="1"/>
    <col min="12" max="12" width="16.08984375" style="11" customWidth="1"/>
    <col min="13" max="16384" width="11.54296875" style="11"/>
  </cols>
  <sheetData>
    <row r="1" spans="2:14" ht="19.899999999999999" customHeight="1" x14ac:dyDescent="0.35">
      <c r="B1" s="40" t="s">
        <v>133</v>
      </c>
    </row>
    <row r="2" spans="2:14" ht="19.899999999999999" customHeight="1" x14ac:dyDescent="0.35">
      <c r="B2" s="5" t="s">
        <v>124</v>
      </c>
    </row>
    <row r="3" spans="2:14" ht="19.899999999999999" customHeight="1" x14ac:dyDescent="0.35">
      <c r="B3" s="5" t="s">
        <v>58</v>
      </c>
    </row>
    <row r="4" spans="2:14" ht="19.899999999999999" customHeight="1" x14ac:dyDescent="0.35">
      <c r="B4" s="5" t="s">
        <v>59</v>
      </c>
    </row>
    <row r="5" spans="2:14" ht="19.899999999999999" customHeight="1" x14ac:dyDescent="0.35">
      <c r="B5" s="5"/>
    </row>
    <row r="6" spans="2:14" s="38" customFormat="1" ht="46.5" x14ac:dyDescent="0.35">
      <c r="B6" s="36" t="s">
        <v>121</v>
      </c>
      <c r="C6" s="36" t="s">
        <v>60</v>
      </c>
      <c r="D6" s="36" t="s">
        <v>14</v>
      </c>
      <c r="E6" s="36" t="s">
        <v>65</v>
      </c>
      <c r="F6" s="36" t="s">
        <v>63</v>
      </c>
      <c r="G6" s="36" t="s">
        <v>64</v>
      </c>
      <c r="H6" s="36" t="s">
        <v>62</v>
      </c>
      <c r="I6" s="36" t="s">
        <v>83</v>
      </c>
      <c r="J6" s="36" t="s">
        <v>84</v>
      </c>
      <c r="K6" s="37" t="s">
        <v>15</v>
      </c>
      <c r="L6" s="36" t="s">
        <v>10</v>
      </c>
      <c r="M6" s="36" t="s">
        <v>131</v>
      </c>
      <c r="N6" s="36" t="s">
        <v>2</v>
      </c>
    </row>
    <row r="7" spans="2:14" ht="19.899999999999999" customHeight="1" x14ac:dyDescent="0.35">
      <c r="B7" s="11" t="s">
        <v>125</v>
      </c>
      <c r="C7" s="11" t="s">
        <v>55</v>
      </c>
      <c r="D7" s="66">
        <v>49.7</v>
      </c>
      <c r="E7" s="19" t="s">
        <v>66</v>
      </c>
      <c r="F7" s="76" t="str">
        <f>IFERROR(INDEX(Équipement!C:C,MATCH(Carac[[#This Row],[Équipement (Zone + Voie)]],Équipement!D:D,0)),"")</f>
        <v>Collecte spéciale - RD</v>
      </c>
      <c r="G7" s="17" t="str">
        <f>IFERROR(INDEX('Grille de tri'!C:C,MATCH(Pesée!C7,'Grille de tri'!B:B,0)),"")</f>
        <v>Collecte spéciale - RD</v>
      </c>
      <c r="H7" s="17" t="str">
        <f>IF(Carac[[#This Row],[Voie de collecte actuelle]]=Carac[[#This Row],[Voie de collecte recommandée]],"bien trié","mal trié")</f>
        <v>bien trié</v>
      </c>
      <c r="I7" s="17" t="str">
        <f>IFERROR(INDEX('Voies de collecte'!C:C,MATCH(Carac[[#This Row],[Voie de collecte actuelle]],'Voies de collecte'!B:B,0)),"")</f>
        <v>Valorisation</v>
      </c>
      <c r="J7" s="17" t="str">
        <f>IFERROR(INDEX('Voies de collecte'!C:C,MATCH(Carac[[#This Row],[Voie de collecte recommandée]],'Voies de collecte'!B:B,0)),"")</f>
        <v>Valorisation</v>
      </c>
      <c r="K7" s="18">
        <f>IFERROR(VLOOKUP(B7,Équipement!D:E,2,FALSE),"")</f>
        <v>5</v>
      </c>
      <c r="L7" s="21" t="str">
        <f>IFERROR(INDEX(Équipement!B:B,MATCH(Pesée!B7,Équipement!D:D,0)),"")</f>
        <v>Ensemble de l'organisation</v>
      </c>
      <c r="M7" s="21">
        <f>VLOOKUP(Carac[[#This Row],[Équipement (Zone + Voie)]],Équipement!D:H,5,FALSE)</f>
        <v>73</v>
      </c>
      <c r="N7" s="25">
        <f>IFERROR(IF(Carac[[#This Row],[Fréquence]]="ponctuel",Carac[[#This Row],[Masse 
(kg) ]],Carac[[#This Row],[Masse 
(kg) ]]*Carac[[#This Row],[Facteur d''annualisation]]),0)</f>
        <v>49.7</v>
      </c>
    </row>
    <row r="8" spans="2:14" s="20" customFormat="1" ht="19.899999999999999" customHeight="1" x14ac:dyDescent="0.35">
      <c r="B8" s="11" t="s">
        <v>125</v>
      </c>
      <c r="C8" s="20" t="s">
        <v>40</v>
      </c>
      <c r="D8" s="67">
        <v>18.2</v>
      </c>
      <c r="E8" s="23" t="s">
        <v>66</v>
      </c>
      <c r="F8" s="76" t="str">
        <f>IFERROR(INDEX(Équipement!C:C,MATCH(Carac[[#This Row],[Équipement (Zone + Voie)]],Équipement!D:D,0)),"")</f>
        <v>Collecte spéciale - RD</v>
      </c>
      <c r="G8" s="17" t="str">
        <f>IFERROR(INDEX('Grille de tri'!C:C,MATCH(Pesée!C8,'Grille de tri'!B:B,0)),"")</f>
        <v>Collecte des encombrants et CRD</v>
      </c>
      <c r="H8" s="17" t="str">
        <f>IF(Carac[[#This Row],[Voie de collecte actuelle]]=Carac[[#This Row],[Voie de collecte recommandée]],"bien trié","mal trié")</f>
        <v>mal trié</v>
      </c>
      <c r="I8" s="17" t="str">
        <f>IFERROR(INDEX('Voies de collecte'!C:C,MATCH(Carac[[#This Row],[Voie de collecte actuelle]],'Voies de collecte'!B:B,0)),"")</f>
        <v>Valorisation</v>
      </c>
      <c r="J8" s="17" t="str">
        <f>IFERROR(INDEX('Voies de collecte'!C:C,MATCH(Carac[[#This Row],[Voie de collecte recommandée]],'Voies de collecte'!B:B,0)),"")</f>
        <v>Valorisation</v>
      </c>
      <c r="K8" s="18">
        <f>IFERROR(VLOOKUP(B8,Équipement!D:E,2,FALSE),"")</f>
        <v>5</v>
      </c>
      <c r="L8" s="21" t="str">
        <f>IFERROR(INDEX(Équipement!B:B,MATCH(Pesée!B8,Équipement!D:D,0)),"")</f>
        <v>Ensemble de l'organisation</v>
      </c>
      <c r="M8" s="21">
        <f>VLOOKUP(Carac[[#This Row],[Équipement (Zone + Voie)]],Équipement!D:H,5,FALSE)</f>
        <v>73</v>
      </c>
      <c r="N8" s="25">
        <f>IFERROR(IF(Carac[[#This Row],[Fréquence]]="ponctuel",Carac[[#This Row],[Masse 
(kg) ]],Carac[[#This Row],[Masse 
(kg) ]]*Carac[[#This Row],[Facteur d''annualisation]]),0)</f>
        <v>18.2</v>
      </c>
    </row>
    <row r="9" spans="2:14" ht="19.899999999999999" customHeight="1" x14ac:dyDescent="0.35">
      <c r="B9" s="11" t="s">
        <v>130</v>
      </c>
      <c r="C9" s="11" t="s">
        <v>46</v>
      </c>
      <c r="D9" s="66">
        <f>64.3+75</f>
        <v>139.30000000000001</v>
      </c>
      <c r="E9" s="19" t="s">
        <v>67</v>
      </c>
      <c r="F9" s="76" t="str">
        <f>IFERROR(INDEX(Équipement!C:C,MATCH(Carac[[#This Row],[Équipement (Zone + Voie)]],Équipement!D:D,0)),"")</f>
        <v>Collecte des matières recyclables</v>
      </c>
      <c r="G9" s="17" t="str">
        <f>IFERROR(INDEX('Grille de tri'!C:C,MATCH(Pesée!C9,'Grille de tri'!B:B,0)),"")</f>
        <v>Collecte des matières recyclables</v>
      </c>
      <c r="H9" s="17" t="str">
        <f>IF(Carac[[#This Row],[Voie de collecte actuelle]]=Carac[[#This Row],[Voie de collecte recommandée]],"bien trié","mal trié")</f>
        <v>bien trié</v>
      </c>
      <c r="I9" s="17" t="str">
        <f>IFERROR(INDEX('Voies de collecte'!C:C,MATCH(Carac[[#This Row],[Voie de collecte actuelle]],'Voies de collecte'!B:B,0)),"")</f>
        <v>Valorisation</v>
      </c>
      <c r="J9" s="17" t="str">
        <f>IFERROR(INDEX('Voies de collecte'!C:C,MATCH(Carac[[#This Row],[Voie de collecte recommandée]],'Voies de collecte'!B:B,0)),"")</f>
        <v>Valorisation</v>
      </c>
      <c r="K9" s="18">
        <f>IFERROR(VLOOKUP(B9,Équipement!D:E,2,FALSE),"")</f>
        <v>5</v>
      </c>
      <c r="L9" s="21" t="str">
        <f>IFERROR(INDEX(Équipement!B:B,MATCH(Pesée!B9,Équipement!D:D,0)),"")</f>
        <v>Usinage</v>
      </c>
      <c r="M9" s="21">
        <f>VLOOKUP(Carac[[#This Row],[Équipement (Zone + Voie)]],Équipement!D:H,5,FALSE)</f>
        <v>73</v>
      </c>
      <c r="N9" s="25">
        <f>IFERROR(IF(Carac[[#This Row],[Fréquence]]="ponctuel",Carac[[#This Row],[Masse 
(kg) ]],Carac[[#This Row],[Masse 
(kg) ]]*Carac[[#This Row],[Facteur d''annualisation]]),0)</f>
        <v>10168.900000000001</v>
      </c>
    </row>
    <row r="10" spans="2:14" ht="19.899999999999999" customHeight="1" x14ac:dyDescent="0.35">
      <c r="B10" s="11" t="s">
        <v>130</v>
      </c>
      <c r="C10" s="20" t="s">
        <v>46</v>
      </c>
      <c r="D10" s="66">
        <v>75</v>
      </c>
      <c r="E10" s="19" t="s">
        <v>67</v>
      </c>
      <c r="F10" s="76" t="str">
        <f>IFERROR(INDEX(Équipement!C:C,MATCH(Carac[[#This Row],[Équipement (Zone + Voie)]],Équipement!D:D,0)),"")</f>
        <v>Collecte des matières recyclables</v>
      </c>
      <c r="G10" s="80" t="str">
        <f>IFERROR(INDEX('Grille de tri'!C:C,MATCH(Pesée!C10,'Grille de tri'!B:B,0)),"")</f>
        <v>Collecte des matières recyclables</v>
      </c>
      <c r="H10" s="80" t="str">
        <f>IF(Carac[[#This Row],[Voie de collecte actuelle]]=Carac[[#This Row],[Voie de collecte recommandée]],"bien trié","mal trié")</f>
        <v>bien trié</v>
      </c>
      <c r="I10" s="17" t="str">
        <f>IFERROR(INDEX('Voies de collecte'!C:C,MATCH(Carac[[#This Row],[Voie de collecte actuelle]],'Voies de collecte'!B:B,0)),"")</f>
        <v>Valorisation</v>
      </c>
      <c r="J10" s="17" t="str">
        <f>IFERROR(INDEX('Voies de collecte'!C:C,MATCH(Carac[[#This Row],[Voie de collecte recommandée]],'Voies de collecte'!B:B,0)),"")</f>
        <v>Valorisation</v>
      </c>
      <c r="K10" s="81">
        <f>IFERROR(VLOOKUP(B10,Équipement!D:E,2,FALSE),"")</f>
        <v>5</v>
      </c>
      <c r="L10" s="21" t="str">
        <f>IFERROR(INDEX(Équipement!B:B,MATCH(Pesée!B10,Équipement!D:D,0)),"")</f>
        <v>Usinage</v>
      </c>
      <c r="M10" s="21">
        <f>VLOOKUP(Carac[[#This Row],[Équipement (Zone + Voie)]],Équipement!D:H,5,FALSE)</f>
        <v>73</v>
      </c>
      <c r="N10" s="25">
        <f>IFERROR(IF(Carac[[#This Row],[Fréquence]]="ponctuel",Carac[[#This Row],[Masse 
(kg) ]],Carac[[#This Row],[Masse 
(kg) ]]*Carac[[#This Row],[Facteur d''annualisation]]),0)</f>
        <v>5475</v>
      </c>
    </row>
    <row r="11" spans="2:14" ht="19.899999999999999" customHeight="1" x14ac:dyDescent="0.35">
      <c r="B11" s="11" t="s">
        <v>126</v>
      </c>
      <c r="C11" s="11" t="s">
        <v>47</v>
      </c>
      <c r="D11" s="66">
        <v>3.4</v>
      </c>
      <c r="E11" s="19" t="s">
        <v>67</v>
      </c>
      <c r="F11" s="76" t="str">
        <f>IFERROR(INDEX(Équipement!C:C,MATCH(Carac[[#This Row],[Équipement (Zone + Voie)]],Équipement!D:D,0)),"")</f>
        <v>Ordures</v>
      </c>
      <c r="G11" s="17" t="str">
        <f>IFERROR(INDEX('Grille de tri'!C:C,MATCH(Pesée!C11,'Grille de tri'!B:B,0)),"")</f>
        <v>Collecte des matières recyclables</v>
      </c>
      <c r="H11" s="17" t="str">
        <f>IF(Carac[[#This Row],[Voie de collecte actuelle]]=Carac[[#This Row],[Voie de collecte recommandée]],"bien trié","mal trié")</f>
        <v>mal trié</v>
      </c>
      <c r="I11" s="17" t="str">
        <f>IFERROR(INDEX('Voies de collecte'!C:C,MATCH(Carac[[#This Row],[Voie de collecte actuelle]],'Voies de collecte'!B:B,0)),"")</f>
        <v>Élimination</v>
      </c>
      <c r="J11" s="17" t="str">
        <f>IFERROR(INDEX('Voies de collecte'!C:C,MATCH(Carac[[#This Row],[Voie de collecte recommandée]],'Voies de collecte'!B:B,0)),"")</f>
        <v>Valorisation</v>
      </c>
      <c r="K11" s="18">
        <f>IFERROR(VLOOKUP(B11,Équipement!D:E,2,FALSE),"")</f>
        <v>5</v>
      </c>
      <c r="L11" s="21" t="str">
        <f>IFERROR(INDEX(Équipement!B:B,MATCH(Pesée!B11,Équipement!D:D,0)),"")</f>
        <v>Ensemble de l'organisation</v>
      </c>
      <c r="M11" s="21">
        <f>VLOOKUP(Carac[[#This Row],[Équipement (Zone + Voie)]],Équipement!D:H,5,FALSE)</f>
        <v>73</v>
      </c>
      <c r="N11" s="25">
        <f>IFERROR(IF(Carac[[#This Row],[Fréquence]]="ponctuel",Carac[[#This Row],[Masse 
(kg) ]],Carac[[#This Row],[Masse 
(kg) ]]*Carac[[#This Row],[Facteur d''annualisation]]),0)</f>
        <v>248.2</v>
      </c>
    </row>
    <row r="12" spans="2:14" ht="19.899999999999999" customHeight="1" x14ac:dyDescent="0.35">
      <c r="B12" s="11" t="s">
        <v>126</v>
      </c>
      <c r="C12" s="11" t="s">
        <v>48</v>
      </c>
      <c r="D12" s="68">
        <v>89.4</v>
      </c>
      <c r="E12" s="19" t="s">
        <v>67</v>
      </c>
      <c r="F12" s="76" t="str">
        <f>IFERROR(INDEX(Équipement!C:C,MATCH(Carac[[#This Row],[Équipement (Zone + Voie)]],Équipement!D:D,0)),"")</f>
        <v>Ordures</v>
      </c>
      <c r="G12" s="17" t="str">
        <f>IFERROR(INDEX('Grille de tri'!C:C,MATCH(Pesée!C12,'Grille de tri'!B:B,0)),"")</f>
        <v>Collecte des matières recyclables</v>
      </c>
      <c r="H12" s="17" t="str">
        <f>IF(Carac[[#This Row],[Voie de collecte actuelle]]=Carac[[#This Row],[Voie de collecte recommandée]],"bien trié","mal trié")</f>
        <v>mal trié</v>
      </c>
      <c r="I12" s="17" t="str">
        <f>IFERROR(INDEX('Voies de collecte'!C:C,MATCH(Carac[[#This Row],[Voie de collecte actuelle]],'Voies de collecte'!B:B,0)),"")</f>
        <v>Élimination</v>
      </c>
      <c r="J12" s="17" t="str">
        <f>IFERROR(INDEX('Voies de collecte'!C:C,MATCH(Carac[[#This Row],[Voie de collecte recommandée]],'Voies de collecte'!B:B,0)),"")</f>
        <v>Valorisation</v>
      </c>
      <c r="K12" s="18">
        <f>IFERROR(VLOOKUP(B12,Équipement!D:E,2,FALSE),"")</f>
        <v>5</v>
      </c>
      <c r="L12" s="21" t="str">
        <f>IFERROR(INDEX(Équipement!B:B,MATCH(Pesée!B12,Équipement!D:D,0)),"")</f>
        <v>Ensemble de l'organisation</v>
      </c>
      <c r="M12" s="21">
        <f>VLOOKUP(Carac[[#This Row],[Équipement (Zone + Voie)]],Équipement!D:H,5,FALSE)</f>
        <v>73</v>
      </c>
      <c r="N12" s="25">
        <f>IFERROR(IF(Carac[[#This Row],[Fréquence]]="ponctuel",Carac[[#This Row],[Masse 
(kg) ]],Carac[[#This Row],[Masse 
(kg) ]]*Carac[[#This Row],[Facteur d''annualisation]]),0)</f>
        <v>6526.2000000000007</v>
      </c>
    </row>
    <row r="13" spans="2:14" ht="19.899999999999999" customHeight="1" x14ac:dyDescent="0.35">
      <c r="B13" s="11" t="s">
        <v>126</v>
      </c>
      <c r="C13" s="11" t="s">
        <v>49</v>
      </c>
      <c r="D13" s="68">
        <v>0.2</v>
      </c>
      <c r="E13" s="19" t="s">
        <v>67</v>
      </c>
      <c r="F13" s="76" t="str">
        <f>IFERROR(INDEX(Équipement!C:C,MATCH(Carac[[#This Row],[Équipement (Zone + Voie)]],Équipement!D:D,0)),"")</f>
        <v>Ordures</v>
      </c>
      <c r="G13" s="17" t="str">
        <f>IFERROR(INDEX('Grille de tri'!C:C,MATCH(Pesée!C13,'Grille de tri'!B:B,0)),"")</f>
        <v>Collecte des matières recyclables</v>
      </c>
      <c r="H13" s="17" t="str">
        <f>IF(Carac[[#This Row],[Voie de collecte actuelle]]=Carac[[#This Row],[Voie de collecte recommandée]],"bien trié","mal trié")</f>
        <v>mal trié</v>
      </c>
      <c r="I13" s="17" t="str">
        <f>IFERROR(INDEX('Voies de collecte'!C:C,MATCH(Carac[[#This Row],[Voie de collecte actuelle]],'Voies de collecte'!B:B,0)),"")</f>
        <v>Élimination</v>
      </c>
      <c r="J13" s="17" t="str">
        <f>IFERROR(INDEX('Voies de collecte'!C:C,MATCH(Carac[[#This Row],[Voie de collecte recommandée]],'Voies de collecte'!B:B,0)),"")</f>
        <v>Valorisation</v>
      </c>
      <c r="K13" s="18">
        <f>IFERROR(VLOOKUP(B13,Équipement!D:E,2,FALSE),"")</f>
        <v>5</v>
      </c>
      <c r="L13" s="21" t="str">
        <f>IFERROR(INDEX(Équipement!B:B,MATCH(Pesée!B13,Équipement!D:D,0)),"")</f>
        <v>Ensemble de l'organisation</v>
      </c>
      <c r="M13" s="21">
        <f>VLOOKUP(Carac[[#This Row],[Équipement (Zone + Voie)]],Équipement!D:H,5,FALSE)</f>
        <v>73</v>
      </c>
      <c r="N13" s="25">
        <f>IFERROR(IF(Carac[[#This Row],[Fréquence]]="ponctuel",Carac[[#This Row],[Masse 
(kg) ]],Carac[[#This Row],[Masse 
(kg) ]]*Carac[[#This Row],[Facteur d''annualisation]]),0)</f>
        <v>14.600000000000001</v>
      </c>
    </row>
    <row r="14" spans="2:14" ht="19.899999999999999" customHeight="1" x14ac:dyDescent="0.35">
      <c r="B14" s="11" t="s">
        <v>126</v>
      </c>
      <c r="C14" s="11" t="s">
        <v>50</v>
      </c>
      <c r="D14" s="68">
        <v>79.3</v>
      </c>
      <c r="E14" s="19" t="s">
        <v>67</v>
      </c>
      <c r="F14" s="76" t="str">
        <f>IFERROR(INDEX(Équipement!C:C,MATCH(Carac[[#This Row],[Équipement (Zone + Voie)]],Équipement!D:D,0)),"")</f>
        <v>Ordures</v>
      </c>
      <c r="G14" s="17" t="str">
        <f>IFERROR(INDEX('Grille de tri'!C:C,MATCH(Pesée!C14,'Grille de tri'!B:B,0)),"")</f>
        <v>Collecte des matières recyclables</v>
      </c>
      <c r="H14" s="17" t="str">
        <f>IF(Carac[[#This Row],[Voie de collecte actuelle]]=Carac[[#This Row],[Voie de collecte recommandée]],"bien trié","mal trié")</f>
        <v>mal trié</v>
      </c>
      <c r="I14" s="17" t="str">
        <f>IFERROR(INDEX('Voies de collecte'!C:C,MATCH(Carac[[#This Row],[Voie de collecte actuelle]],'Voies de collecte'!B:B,0)),"")</f>
        <v>Élimination</v>
      </c>
      <c r="J14" s="17" t="str">
        <f>IFERROR(INDEX('Voies de collecte'!C:C,MATCH(Carac[[#This Row],[Voie de collecte recommandée]],'Voies de collecte'!B:B,0)),"")</f>
        <v>Valorisation</v>
      </c>
      <c r="K14" s="18">
        <f>IFERROR(VLOOKUP(B14,Équipement!D:E,2,FALSE),"")</f>
        <v>5</v>
      </c>
      <c r="L14" s="21" t="str">
        <f>IFERROR(INDEX(Équipement!B:B,MATCH(Pesée!B14,Équipement!D:D,0)),"")</f>
        <v>Ensemble de l'organisation</v>
      </c>
      <c r="M14" s="21">
        <f>VLOOKUP(Carac[[#This Row],[Équipement (Zone + Voie)]],Équipement!D:H,5,FALSE)</f>
        <v>73</v>
      </c>
      <c r="N14" s="25">
        <f>IFERROR(IF(Carac[[#This Row],[Fréquence]]="ponctuel",Carac[[#This Row],[Masse 
(kg) ]],Carac[[#This Row],[Masse 
(kg) ]]*Carac[[#This Row],[Facteur d''annualisation]]),0)</f>
        <v>5788.9</v>
      </c>
    </row>
    <row r="15" spans="2:14" ht="19.899999999999999" customHeight="1" x14ac:dyDescent="0.35">
      <c r="B15" s="11" t="s">
        <v>126</v>
      </c>
      <c r="C15" s="11" t="s">
        <v>0</v>
      </c>
      <c r="D15" s="68">
        <v>44.6</v>
      </c>
      <c r="E15" s="19" t="s">
        <v>67</v>
      </c>
      <c r="F15" s="76" t="str">
        <f>IFERROR(INDEX(Équipement!C:C,MATCH(Carac[[#This Row],[Équipement (Zone + Voie)]],Équipement!D:D,0)),"")</f>
        <v>Ordures</v>
      </c>
      <c r="G15" s="17" t="str">
        <f>IFERROR(INDEX('Grille de tri'!C:C,MATCH(Pesée!C15,'Grille de tri'!B:B,0)),"")</f>
        <v>Collecte des matières recyclables</v>
      </c>
      <c r="H15" s="17" t="str">
        <f>IF(Carac[[#This Row],[Voie de collecte actuelle]]=Carac[[#This Row],[Voie de collecte recommandée]],"bien trié","mal trié")</f>
        <v>mal trié</v>
      </c>
      <c r="I15" s="17" t="str">
        <f>IFERROR(INDEX('Voies de collecte'!C:C,MATCH(Carac[[#This Row],[Voie de collecte actuelle]],'Voies de collecte'!B:B,0)),"")</f>
        <v>Élimination</v>
      </c>
      <c r="J15" s="17" t="str">
        <f>IFERROR(INDEX('Voies de collecte'!C:C,MATCH(Carac[[#This Row],[Voie de collecte recommandée]],'Voies de collecte'!B:B,0)),"")</f>
        <v>Valorisation</v>
      </c>
      <c r="K15" s="18">
        <f>IFERROR(VLOOKUP(B15,Équipement!D:E,2,FALSE),"")</f>
        <v>5</v>
      </c>
      <c r="L15" s="21" t="str">
        <f>IFERROR(INDEX(Équipement!B:B,MATCH(Pesée!B15,Équipement!D:D,0)),"")</f>
        <v>Ensemble de l'organisation</v>
      </c>
      <c r="M15" s="21">
        <f>VLOOKUP(Carac[[#This Row],[Équipement (Zone + Voie)]],Équipement!D:H,5,FALSE)</f>
        <v>73</v>
      </c>
      <c r="N15" s="25">
        <f>IFERROR(IF(Carac[[#This Row],[Fréquence]]="ponctuel",Carac[[#This Row],[Masse 
(kg) ]],Carac[[#This Row],[Masse 
(kg) ]]*Carac[[#This Row],[Facteur d''annualisation]]),0)</f>
        <v>3255.8</v>
      </c>
    </row>
    <row r="16" spans="2:14" ht="19.899999999999999" customHeight="1" x14ac:dyDescent="0.35">
      <c r="B16" s="11" t="s">
        <v>126</v>
      </c>
      <c r="C16" s="11" t="s">
        <v>51</v>
      </c>
      <c r="D16" s="68">
        <v>39.799999999999997</v>
      </c>
      <c r="E16" s="19" t="s">
        <v>67</v>
      </c>
      <c r="F16" s="76" t="str">
        <f>IFERROR(INDEX(Équipement!C:C,MATCH(Carac[[#This Row],[Équipement (Zone + Voie)]],Équipement!D:D,0)),"")</f>
        <v>Ordures</v>
      </c>
      <c r="G16" s="17" t="str">
        <f>IFERROR(INDEX('Grille de tri'!C:C,MATCH(Pesée!C16,'Grille de tri'!B:B,0)),"")</f>
        <v>Collecte des matières recyclables</v>
      </c>
      <c r="H16" s="17" t="str">
        <f>IF(Carac[[#This Row],[Voie de collecte actuelle]]=Carac[[#This Row],[Voie de collecte recommandée]],"bien trié","mal trié")</f>
        <v>mal trié</v>
      </c>
      <c r="I16" s="17" t="str">
        <f>IFERROR(INDEX('Voies de collecte'!C:C,MATCH(Carac[[#This Row],[Voie de collecte actuelle]],'Voies de collecte'!B:B,0)),"")</f>
        <v>Élimination</v>
      </c>
      <c r="J16" s="17" t="str">
        <f>IFERROR(INDEX('Voies de collecte'!C:C,MATCH(Carac[[#This Row],[Voie de collecte recommandée]],'Voies de collecte'!B:B,0)),"")</f>
        <v>Valorisation</v>
      </c>
      <c r="K16" s="18">
        <f>IFERROR(VLOOKUP(B16,Équipement!D:E,2,FALSE),"")</f>
        <v>5</v>
      </c>
      <c r="L16" s="21" t="str">
        <f>IFERROR(INDEX(Équipement!B:B,MATCH(Pesée!B16,Équipement!D:D,0)),"")</f>
        <v>Ensemble de l'organisation</v>
      </c>
      <c r="M16" s="21">
        <f>VLOOKUP(Carac[[#This Row],[Équipement (Zone + Voie)]],Équipement!D:H,5,FALSE)</f>
        <v>73</v>
      </c>
      <c r="N16" s="25">
        <f>IFERROR(IF(Carac[[#This Row],[Fréquence]]="ponctuel",Carac[[#This Row],[Masse 
(kg) ]],Carac[[#This Row],[Masse 
(kg) ]]*Carac[[#This Row],[Facteur d''annualisation]]),0)</f>
        <v>2905.3999999999996</v>
      </c>
    </row>
    <row r="17" spans="2:14" ht="19.899999999999999" customHeight="1" x14ac:dyDescent="0.35">
      <c r="B17" s="11" t="s">
        <v>126</v>
      </c>
      <c r="C17" s="22" t="s">
        <v>3</v>
      </c>
      <c r="D17" s="68">
        <v>25.8</v>
      </c>
      <c r="E17" s="19" t="s">
        <v>67</v>
      </c>
      <c r="F17" s="76" t="str">
        <f>IFERROR(INDEX(Équipement!C:C,MATCH(Carac[[#This Row],[Équipement (Zone + Voie)]],Équipement!D:D,0)),"")</f>
        <v>Ordures</v>
      </c>
      <c r="G17" s="17" t="str">
        <f>IFERROR(INDEX('Grille de tri'!C:C,MATCH(Pesée!C17,'Grille de tri'!B:B,0)),"")</f>
        <v>Collecte des MO</v>
      </c>
      <c r="H17" s="17" t="str">
        <f>IF(Carac[[#This Row],[Voie de collecte actuelle]]=Carac[[#This Row],[Voie de collecte recommandée]],"bien trié","mal trié")</f>
        <v>mal trié</v>
      </c>
      <c r="I17" s="17" t="str">
        <f>IFERROR(INDEX('Voies de collecte'!C:C,MATCH(Carac[[#This Row],[Voie de collecte actuelle]],'Voies de collecte'!B:B,0)),"")</f>
        <v>Élimination</v>
      </c>
      <c r="J17" s="17" t="str">
        <f>IFERROR(INDEX('Voies de collecte'!C:C,MATCH(Carac[[#This Row],[Voie de collecte recommandée]],'Voies de collecte'!B:B,0)),"")</f>
        <v>Valorisation</v>
      </c>
      <c r="K17" s="18">
        <f>IFERROR(VLOOKUP(B17,Équipement!D:E,2,FALSE),"")</f>
        <v>5</v>
      </c>
      <c r="L17" s="21" t="str">
        <f>IFERROR(INDEX(Équipement!B:B,MATCH(Pesée!B17,Équipement!D:D,0)),"")</f>
        <v>Ensemble de l'organisation</v>
      </c>
      <c r="M17" s="21">
        <f>VLOOKUP(Carac[[#This Row],[Équipement (Zone + Voie)]],Équipement!D:H,5,FALSE)</f>
        <v>73</v>
      </c>
      <c r="N17" s="25">
        <f>IFERROR(IF(Carac[[#This Row],[Fréquence]]="ponctuel",Carac[[#This Row],[Masse 
(kg) ]],Carac[[#This Row],[Masse 
(kg) ]]*Carac[[#This Row],[Facteur d''annualisation]]),0)</f>
        <v>1883.4</v>
      </c>
    </row>
    <row r="18" spans="2:14" ht="19.899999999999999" customHeight="1" x14ac:dyDescent="0.35">
      <c r="B18" s="11" t="s">
        <v>126</v>
      </c>
      <c r="C18" s="11" t="s">
        <v>55</v>
      </c>
      <c r="D18" s="68">
        <v>59.6</v>
      </c>
      <c r="E18" s="19" t="s">
        <v>67</v>
      </c>
      <c r="F18" s="76" t="str">
        <f>IFERROR(INDEX(Équipement!C:C,MATCH(Carac[[#This Row],[Équipement (Zone + Voie)]],Équipement!D:D,0)),"")</f>
        <v>Ordures</v>
      </c>
      <c r="G18" s="17" t="str">
        <f>IFERROR(INDEX('Grille de tri'!C:C,MATCH(Pesée!C18,'Grille de tri'!B:B,0)),"")</f>
        <v>Collecte spéciale - RD</v>
      </c>
      <c r="H18" s="17" t="str">
        <f>IF(Carac[[#This Row],[Voie de collecte actuelle]]=Carac[[#This Row],[Voie de collecte recommandée]],"bien trié","mal trié")</f>
        <v>mal trié</v>
      </c>
      <c r="I18" s="17" t="str">
        <f>IFERROR(INDEX('Voies de collecte'!C:C,MATCH(Carac[[#This Row],[Voie de collecte actuelle]],'Voies de collecte'!B:B,0)),"")</f>
        <v>Élimination</v>
      </c>
      <c r="J18" s="17" t="str">
        <f>IFERROR(INDEX('Voies de collecte'!C:C,MATCH(Carac[[#This Row],[Voie de collecte recommandée]],'Voies de collecte'!B:B,0)),"")</f>
        <v>Valorisation</v>
      </c>
      <c r="K18" s="18">
        <f>IFERROR(VLOOKUP(B18,Équipement!D:E,2,FALSE),"")</f>
        <v>5</v>
      </c>
      <c r="L18" s="21" t="str">
        <f>IFERROR(INDEX(Équipement!B:B,MATCH(Pesée!B18,Équipement!D:D,0)),"")</f>
        <v>Ensemble de l'organisation</v>
      </c>
      <c r="M18" s="21">
        <f>VLOOKUP(Carac[[#This Row],[Équipement (Zone + Voie)]],Équipement!D:H,5,FALSE)</f>
        <v>73</v>
      </c>
      <c r="N18" s="25">
        <f>IFERROR(IF(Carac[[#This Row],[Fréquence]]="ponctuel",Carac[[#This Row],[Masse 
(kg) ]],Carac[[#This Row],[Masse 
(kg) ]]*Carac[[#This Row],[Facteur d''annualisation]]),0)</f>
        <v>4350.8</v>
      </c>
    </row>
    <row r="19" spans="2:14" ht="19.899999999999999" customHeight="1" x14ac:dyDescent="0.35">
      <c r="B19" s="11" t="s">
        <v>126</v>
      </c>
      <c r="C19" s="11" t="s">
        <v>99</v>
      </c>
      <c r="D19" s="66">
        <v>59.2</v>
      </c>
      <c r="E19" s="19" t="s">
        <v>67</v>
      </c>
      <c r="F19" s="76" t="str">
        <f>IFERROR(INDEX(Équipement!C:C,MATCH(Carac[[#This Row],[Équipement (Zone + Voie)]],Équipement!D:D,0)),"")</f>
        <v>Ordures</v>
      </c>
      <c r="G19" s="17" t="str">
        <f>IFERROR(INDEX('Grille de tri'!C:C,MATCH(Pesée!C19,'Grille de tri'!B:B,0)),"")</f>
        <v>Ordures</v>
      </c>
      <c r="H19" s="17" t="str">
        <f>IF(Carac[[#This Row],[Voie de collecte actuelle]]=Carac[[#This Row],[Voie de collecte recommandée]],"bien trié","mal trié")</f>
        <v>bien trié</v>
      </c>
      <c r="I19" s="17" t="str">
        <f>IFERROR(INDEX('Voies de collecte'!C:C,MATCH(Carac[[#This Row],[Voie de collecte actuelle]],'Voies de collecte'!B:B,0)),"")</f>
        <v>Élimination</v>
      </c>
      <c r="J19" s="17" t="str">
        <f>IFERROR(INDEX('Voies de collecte'!C:C,MATCH(Carac[[#This Row],[Voie de collecte recommandée]],'Voies de collecte'!B:B,0)),"")</f>
        <v>Élimination</v>
      </c>
      <c r="K19" s="18">
        <f>IFERROR(VLOOKUP(B19,Équipement!D:E,2,FALSE),"")</f>
        <v>5</v>
      </c>
      <c r="L19" s="21" t="str">
        <f>IFERROR(INDEX(Équipement!B:B,MATCH(Pesée!B19,Équipement!D:D,0)),"")</f>
        <v>Ensemble de l'organisation</v>
      </c>
      <c r="M19" s="21">
        <f>VLOOKUP(Carac[[#This Row],[Équipement (Zone + Voie)]],Équipement!D:H,5,FALSE)</f>
        <v>73</v>
      </c>
      <c r="N19" s="25">
        <f>IFERROR(IF(Carac[[#This Row],[Fréquence]]="ponctuel",Carac[[#This Row],[Masse 
(kg) ]],Carac[[#This Row],[Masse 
(kg) ]]*Carac[[#This Row],[Facteur d''annualisation]]),0)</f>
        <v>4321.6000000000004</v>
      </c>
    </row>
    <row r="20" spans="2:14" ht="19.899999999999999" customHeight="1" x14ac:dyDescent="0.35">
      <c r="B20" s="11" t="s">
        <v>126</v>
      </c>
      <c r="C20" s="72" t="s">
        <v>40</v>
      </c>
      <c r="D20" s="73">
        <v>25.4</v>
      </c>
      <c r="E20" s="74" t="s">
        <v>66</v>
      </c>
      <c r="F20" s="76" t="str">
        <f>IFERROR(INDEX(Équipement!C:C,MATCH(Carac[[#This Row],[Équipement (Zone + Voie)]],Équipement!D:D,0)),"")</f>
        <v>Ordures</v>
      </c>
      <c r="G20" s="17" t="str">
        <f>IFERROR(INDEX('Grille de tri'!C:C,MATCH(Pesée!C20,'Grille de tri'!B:B,0)),"")</f>
        <v>Collecte des encombrants et CRD</v>
      </c>
      <c r="H20" s="17" t="str">
        <f>IF(Carac[[#This Row],[Voie de collecte actuelle]]=Carac[[#This Row],[Voie de collecte recommandée]],"bien trié","mal trié")</f>
        <v>mal trié</v>
      </c>
      <c r="I20" s="17" t="str">
        <f>IFERROR(INDEX('Voies de collecte'!C:C,MATCH(Carac[[#This Row],[Voie de collecte actuelle]],'Voies de collecte'!B:B,0)),"")</f>
        <v>Élimination</v>
      </c>
      <c r="J20" s="17" t="str">
        <f>IFERROR(INDEX('Voies de collecte'!C:C,MATCH(Carac[[#This Row],[Voie de collecte recommandée]],'Voies de collecte'!B:B,0)),"")</f>
        <v>Valorisation</v>
      </c>
      <c r="K20" s="18">
        <f>IFERROR(VLOOKUP(B20,Équipement!D:E,2,FALSE),"")</f>
        <v>5</v>
      </c>
      <c r="L20" s="75"/>
      <c r="M20" s="21">
        <f>VLOOKUP(Carac[[#This Row],[Équipement (Zone + Voie)]],Équipement!D:H,5,FALSE)</f>
        <v>73</v>
      </c>
      <c r="N20" s="25">
        <f>IFERROR(IF(Carac[[#This Row],[Fréquence]]="ponctuel",Carac[[#This Row],[Masse 
(kg) ]],Carac[[#This Row],[Masse 
(kg) ]]*Carac[[#This Row],[Facteur d''annualisation]]),0)</f>
        <v>25.4</v>
      </c>
    </row>
    <row r="21" spans="2:14" ht="19.899999999999999" customHeight="1" x14ac:dyDescent="0.35">
      <c r="B21" s="11" t="s">
        <v>61</v>
      </c>
      <c r="C21" s="11" t="s">
        <v>46</v>
      </c>
      <c r="D21" s="66">
        <v>11.4</v>
      </c>
      <c r="E21" s="19" t="s">
        <v>67</v>
      </c>
      <c r="F21" s="76" t="str">
        <f>IFERROR(INDEX(Équipement!C:C,MATCH(Carac[[#This Row],[Équipement (Zone + Voie)]],Équipement!D:D,0)),"")</f>
        <v>Collecte des MO</v>
      </c>
      <c r="G21" s="17" t="str">
        <f>IFERROR(INDEX('Grille de tri'!C:C,MATCH(Pesée!C21,'Grille de tri'!B:B,0)),"")</f>
        <v>Collecte des matières recyclables</v>
      </c>
      <c r="H21" s="17" t="str">
        <f>IF(Carac[[#This Row],[Voie de collecte actuelle]]=Carac[[#This Row],[Voie de collecte recommandée]],"bien trié","mal trié")</f>
        <v>mal trié</v>
      </c>
      <c r="I21" s="17" t="str">
        <f>IFERROR(INDEX('Voies de collecte'!C:C,MATCH(Carac[[#This Row],[Voie de collecte actuelle]],'Voies de collecte'!B:B,0)),"")</f>
        <v>Valorisation</v>
      </c>
      <c r="J21" s="17" t="str">
        <f>IFERROR(INDEX('Voies de collecte'!C:C,MATCH(Carac[[#This Row],[Voie de collecte recommandée]],'Voies de collecte'!B:B,0)),"")</f>
        <v>Valorisation</v>
      </c>
      <c r="K21" s="18">
        <f>IFERROR(VLOOKUP(B21,Équipement!D:E,2,FALSE),"")</f>
        <v>5</v>
      </c>
      <c r="L21" s="21" t="str">
        <f>IFERROR(INDEX(Équipement!B:B,MATCH(Pesée!B21,Équipement!D:D,0)),"")</f>
        <v>Bureaux</v>
      </c>
      <c r="M21" s="21">
        <f>VLOOKUP(Carac[[#This Row],[Équipement (Zone + Voie)]],Équipement!D:H,5,FALSE)</f>
        <v>50</v>
      </c>
      <c r="N21" s="25">
        <f>IFERROR(IF(Carac[[#This Row],[Fréquence]]="ponctuel",Carac[[#This Row],[Masse 
(kg) ]],Carac[[#This Row],[Masse 
(kg) ]]*Carac[[#This Row],[Facteur d''annualisation]]),0)</f>
        <v>570</v>
      </c>
    </row>
    <row r="22" spans="2:14" ht="19.899999999999999" customHeight="1" x14ac:dyDescent="0.35">
      <c r="B22" s="11" t="s">
        <v>61</v>
      </c>
      <c r="C22" s="11" t="s">
        <v>47</v>
      </c>
      <c r="D22" s="66">
        <v>15.2</v>
      </c>
      <c r="E22" s="19" t="s">
        <v>67</v>
      </c>
      <c r="F22" s="76" t="str">
        <f>IFERROR(INDEX(Équipement!C:C,MATCH(Carac[[#This Row],[Équipement (Zone + Voie)]],Équipement!D:D,0)),"")</f>
        <v>Collecte des MO</v>
      </c>
      <c r="G22" s="17" t="str">
        <f>IFERROR(INDEX('Grille de tri'!C:C,MATCH(Pesée!C22,'Grille de tri'!B:B,0)),"")</f>
        <v>Collecte des matières recyclables</v>
      </c>
      <c r="H22" s="17" t="str">
        <f>IF(Carac[[#This Row],[Voie de collecte actuelle]]=Carac[[#This Row],[Voie de collecte recommandée]],"bien trié","mal trié")</f>
        <v>mal trié</v>
      </c>
      <c r="I22" s="17" t="str">
        <f>IFERROR(INDEX('Voies de collecte'!C:C,MATCH(Carac[[#This Row],[Voie de collecte actuelle]],'Voies de collecte'!B:B,0)),"")</f>
        <v>Valorisation</v>
      </c>
      <c r="J22" s="17" t="str">
        <f>IFERROR(INDEX('Voies de collecte'!C:C,MATCH(Carac[[#This Row],[Voie de collecte recommandée]],'Voies de collecte'!B:B,0)),"")</f>
        <v>Valorisation</v>
      </c>
      <c r="K22" s="18">
        <f>IFERROR(VLOOKUP(B22,Équipement!D:E,2,FALSE),"")</f>
        <v>5</v>
      </c>
      <c r="L22" s="21" t="str">
        <f>IFERROR(INDEX(Équipement!B:B,MATCH(Pesée!B22,Équipement!D:D,0)),"")</f>
        <v>Bureaux</v>
      </c>
      <c r="M22" s="21">
        <f>VLOOKUP(Carac[[#This Row],[Équipement (Zone + Voie)]],Équipement!D:H,5,FALSE)</f>
        <v>50</v>
      </c>
      <c r="N22" s="25">
        <f>IFERROR(IF(Carac[[#This Row],[Fréquence]]="ponctuel",Carac[[#This Row],[Masse 
(kg) ]],Carac[[#This Row],[Masse 
(kg) ]]*Carac[[#This Row],[Facteur d''annualisation]]),0)</f>
        <v>760</v>
      </c>
    </row>
    <row r="23" spans="2:14" ht="19.899999999999999" customHeight="1" x14ac:dyDescent="0.35">
      <c r="B23" s="11" t="s">
        <v>61</v>
      </c>
      <c r="C23" s="11" t="s">
        <v>48</v>
      </c>
      <c r="D23" s="66">
        <v>14.9</v>
      </c>
      <c r="E23" s="19" t="s">
        <v>67</v>
      </c>
      <c r="F23" s="76" t="str">
        <f>IFERROR(INDEX(Équipement!C:C,MATCH(Carac[[#This Row],[Équipement (Zone + Voie)]],Équipement!D:D,0)),"")</f>
        <v>Collecte des MO</v>
      </c>
      <c r="G23" s="17" t="str">
        <f>IFERROR(INDEX('Grille de tri'!C:C,MATCH(Pesée!C23,'Grille de tri'!B:B,0)),"")</f>
        <v>Collecte des matières recyclables</v>
      </c>
      <c r="H23" s="17" t="str">
        <f>IF(Carac[[#This Row],[Voie de collecte actuelle]]=Carac[[#This Row],[Voie de collecte recommandée]],"bien trié","mal trié")</f>
        <v>mal trié</v>
      </c>
      <c r="I23" s="17" t="str">
        <f>IFERROR(INDEX('Voies de collecte'!C:C,MATCH(Carac[[#This Row],[Voie de collecte actuelle]],'Voies de collecte'!B:B,0)),"")</f>
        <v>Valorisation</v>
      </c>
      <c r="J23" s="17" t="str">
        <f>IFERROR(INDEX('Voies de collecte'!C:C,MATCH(Carac[[#This Row],[Voie de collecte recommandée]],'Voies de collecte'!B:B,0)),"")</f>
        <v>Valorisation</v>
      </c>
      <c r="K23" s="18">
        <f>IFERROR(VLOOKUP(B23,Équipement!D:E,2,FALSE),"")</f>
        <v>5</v>
      </c>
      <c r="L23" s="21" t="str">
        <f>IFERROR(INDEX(Équipement!B:B,MATCH(Pesée!B23,Équipement!D:D,0)),"")</f>
        <v>Bureaux</v>
      </c>
      <c r="M23" s="21">
        <f>VLOOKUP(Carac[[#This Row],[Équipement (Zone + Voie)]],Équipement!D:H,5,FALSE)</f>
        <v>50</v>
      </c>
      <c r="N23" s="25">
        <f>IFERROR(IF(Carac[[#This Row],[Fréquence]]="ponctuel",Carac[[#This Row],[Masse 
(kg) ]],Carac[[#This Row],[Masse 
(kg) ]]*Carac[[#This Row],[Facteur d''annualisation]]),0)</f>
        <v>745</v>
      </c>
    </row>
    <row r="24" spans="2:14" ht="19.899999999999999" customHeight="1" x14ac:dyDescent="0.35">
      <c r="B24" s="11" t="s">
        <v>61</v>
      </c>
      <c r="C24" s="11" t="s">
        <v>49</v>
      </c>
      <c r="D24" s="66">
        <v>2.5</v>
      </c>
      <c r="E24" s="19" t="s">
        <v>67</v>
      </c>
      <c r="F24" s="76" t="str">
        <f>IFERROR(INDEX(Équipement!C:C,MATCH(Carac[[#This Row],[Équipement (Zone + Voie)]],Équipement!D:D,0)),"")</f>
        <v>Collecte des MO</v>
      </c>
      <c r="G24" s="17" t="str">
        <f>IFERROR(INDEX('Grille de tri'!C:C,MATCH(Pesée!C24,'Grille de tri'!B:B,0)),"")</f>
        <v>Collecte des matières recyclables</v>
      </c>
      <c r="H24" s="17" t="str">
        <f>IF(Carac[[#This Row],[Voie de collecte actuelle]]=Carac[[#This Row],[Voie de collecte recommandée]],"bien trié","mal trié")</f>
        <v>mal trié</v>
      </c>
      <c r="I24" s="17" t="str">
        <f>IFERROR(INDEX('Voies de collecte'!C:C,MATCH(Carac[[#This Row],[Voie de collecte actuelle]],'Voies de collecte'!B:B,0)),"")</f>
        <v>Valorisation</v>
      </c>
      <c r="J24" s="17" t="str">
        <f>IFERROR(INDEX('Voies de collecte'!C:C,MATCH(Carac[[#This Row],[Voie de collecte recommandée]],'Voies de collecte'!B:B,0)),"")</f>
        <v>Valorisation</v>
      </c>
      <c r="K24" s="18">
        <f>IFERROR(VLOOKUP(B24,Équipement!D:E,2,FALSE),"")</f>
        <v>5</v>
      </c>
      <c r="L24" s="21" t="str">
        <f>IFERROR(INDEX(Équipement!B:B,MATCH(Pesée!B24,Équipement!D:D,0)),"")</f>
        <v>Bureaux</v>
      </c>
      <c r="M24" s="21">
        <f>VLOOKUP(Carac[[#This Row],[Équipement (Zone + Voie)]],Équipement!D:H,5,FALSE)</f>
        <v>50</v>
      </c>
      <c r="N24" s="25">
        <f>IFERROR(IF(Carac[[#This Row],[Fréquence]]="ponctuel",Carac[[#This Row],[Masse 
(kg) ]],Carac[[#This Row],[Masse 
(kg) ]]*Carac[[#This Row],[Facteur d''annualisation]]),0)</f>
        <v>125</v>
      </c>
    </row>
    <row r="25" spans="2:14" ht="19.899999999999999" customHeight="1" x14ac:dyDescent="0.35">
      <c r="B25" s="11" t="s">
        <v>61</v>
      </c>
      <c r="C25" s="11" t="s">
        <v>50</v>
      </c>
      <c r="D25" s="66">
        <v>5.2</v>
      </c>
      <c r="E25" s="19" t="s">
        <v>67</v>
      </c>
      <c r="F25" s="76" t="str">
        <f>IFERROR(INDEX(Équipement!C:C,MATCH(Carac[[#This Row],[Équipement (Zone + Voie)]],Équipement!D:D,0)),"")</f>
        <v>Collecte des MO</v>
      </c>
      <c r="G25" s="17" t="str">
        <f>IFERROR(INDEX('Grille de tri'!C:C,MATCH(Pesée!C25,'Grille de tri'!B:B,0)),"")</f>
        <v>Collecte des matières recyclables</v>
      </c>
      <c r="H25" s="17" t="str">
        <f>IF(Carac[[#This Row],[Voie de collecte actuelle]]=Carac[[#This Row],[Voie de collecte recommandée]],"bien trié","mal trié")</f>
        <v>mal trié</v>
      </c>
      <c r="I25" s="17" t="str">
        <f>IFERROR(INDEX('Voies de collecte'!C:C,MATCH(Carac[[#This Row],[Voie de collecte actuelle]],'Voies de collecte'!B:B,0)),"")</f>
        <v>Valorisation</v>
      </c>
      <c r="J25" s="17" t="str">
        <f>IFERROR(INDEX('Voies de collecte'!C:C,MATCH(Carac[[#This Row],[Voie de collecte recommandée]],'Voies de collecte'!B:B,0)),"")</f>
        <v>Valorisation</v>
      </c>
      <c r="K25" s="18">
        <f>IFERROR(VLOOKUP(B25,Équipement!D:E,2,FALSE),"")</f>
        <v>5</v>
      </c>
      <c r="L25" s="21" t="str">
        <f>IFERROR(INDEX(Équipement!B:B,MATCH(Pesée!B25,Équipement!D:D,0)),"")</f>
        <v>Bureaux</v>
      </c>
      <c r="M25" s="21">
        <f>VLOOKUP(Carac[[#This Row],[Équipement (Zone + Voie)]],Équipement!D:H,5,FALSE)</f>
        <v>50</v>
      </c>
      <c r="N25" s="25">
        <f>IFERROR(IF(Carac[[#This Row],[Fréquence]]="ponctuel",Carac[[#This Row],[Masse 
(kg) ]],Carac[[#This Row],[Masse 
(kg) ]]*Carac[[#This Row],[Facteur d''annualisation]]),0)</f>
        <v>260</v>
      </c>
    </row>
    <row r="26" spans="2:14" ht="19.899999999999999" customHeight="1" x14ac:dyDescent="0.35">
      <c r="B26" s="11" t="s">
        <v>61</v>
      </c>
      <c r="C26" s="11" t="s">
        <v>0</v>
      </c>
      <c r="D26" s="66">
        <v>18.100000000000001</v>
      </c>
      <c r="E26" s="19" t="s">
        <v>67</v>
      </c>
      <c r="F26" s="76" t="str">
        <f>IFERROR(INDEX(Équipement!C:C,MATCH(Carac[[#This Row],[Équipement (Zone + Voie)]],Équipement!D:D,0)),"")</f>
        <v>Collecte des MO</v>
      </c>
      <c r="G26" s="17" t="str">
        <f>IFERROR(INDEX('Grille de tri'!C:C,MATCH(Pesée!C26,'Grille de tri'!B:B,0)),"")</f>
        <v>Collecte des matières recyclables</v>
      </c>
      <c r="H26" s="17" t="str">
        <f>IF(Carac[[#This Row],[Voie de collecte actuelle]]=Carac[[#This Row],[Voie de collecte recommandée]],"bien trié","mal trié")</f>
        <v>mal trié</v>
      </c>
      <c r="I26" s="17" t="str">
        <f>IFERROR(INDEX('Voies de collecte'!C:C,MATCH(Carac[[#This Row],[Voie de collecte actuelle]],'Voies de collecte'!B:B,0)),"")</f>
        <v>Valorisation</v>
      </c>
      <c r="J26" s="17" t="str">
        <f>IFERROR(INDEX('Voies de collecte'!C:C,MATCH(Carac[[#This Row],[Voie de collecte recommandée]],'Voies de collecte'!B:B,0)),"")</f>
        <v>Valorisation</v>
      </c>
      <c r="K26" s="18">
        <f>IFERROR(VLOOKUP(B26,Équipement!D:E,2,FALSE),"")</f>
        <v>5</v>
      </c>
      <c r="L26" s="21" t="str">
        <f>IFERROR(INDEX(Équipement!B:B,MATCH(Pesée!B26,Équipement!D:D,0)),"")</f>
        <v>Bureaux</v>
      </c>
      <c r="M26" s="21">
        <f>VLOOKUP(Carac[[#This Row],[Équipement (Zone + Voie)]],Équipement!D:H,5,FALSE)</f>
        <v>50</v>
      </c>
      <c r="N26" s="25">
        <f>IFERROR(IF(Carac[[#This Row],[Fréquence]]="ponctuel",Carac[[#This Row],[Masse 
(kg) ]],Carac[[#This Row],[Masse 
(kg) ]]*Carac[[#This Row],[Facteur d''annualisation]]),0)</f>
        <v>905.00000000000011</v>
      </c>
    </row>
    <row r="27" spans="2:14" ht="19.899999999999999" customHeight="1" x14ac:dyDescent="0.35">
      <c r="B27" s="11" t="s">
        <v>61</v>
      </c>
      <c r="C27" s="11" t="s">
        <v>51</v>
      </c>
      <c r="D27" s="66">
        <v>0.4</v>
      </c>
      <c r="E27" s="19" t="s">
        <v>67</v>
      </c>
      <c r="F27" s="76" t="str">
        <f>IFERROR(INDEX(Équipement!C:C,MATCH(Carac[[#This Row],[Équipement (Zone + Voie)]],Équipement!D:D,0)),"")</f>
        <v>Collecte des MO</v>
      </c>
      <c r="G27" s="17" t="str">
        <f>IFERROR(INDEX('Grille de tri'!C:C,MATCH(Pesée!C27,'Grille de tri'!B:B,0)),"")</f>
        <v>Collecte des matières recyclables</v>
      </c>
      <c r="H27" s="17" t="str">
        <f>IF(Carac[[#This Row],[Voie de collecte actuelle]]=Carac[[#This Row],[Voie de collecte recommandée]],"bien trié","mal trié")</f>
        <v>mal trié</v>
      </c>
      <c r="I27" s="17" t="str">
        <f>IFERROR(INDEX('Voies de collecte'!C:C,MATCH(Carac[[#This Row],[Voie de collecte actuelle]],'Voies de collecte'!B:B,0)),"")</f>
        <v>Valorisation</v>
      </c>
      <c r="J27" s="17" t="str">
        <f>IFERROR(INDEX('Voies de collecte'!C:C,MATCH(Carac[[#This Row],[Voie de collecte recommandée]],'Voies de collecte'!B:B,0)),"")</f>
        <v>Valorisation</v>
      </c>
      <c r="K27" s="18">
        <f>IFERROR(VLOOKUP(B27,Équipement!D:E,2,FALSE),"")</f>
        <v>5</v>
      </c>
      <c r="L27" s="21" t="str">
        <f>IFERROR(INDEX(Équipement!B:B,MATCH(Pesée!B27,Équipement!D:D,0)),"")</f>
        <v>Bureaux</v>
      </c>
      <c r="M27" s="21">
        <f>VLOOKUP(Carac[[#This Row],[Équipement (Zone + Voie)]],Équipement!D:H,5,FALSE)</f>
        <v>50</v>
      </c>
      <c r="N27" s="25">
        <f>IFERROR(IF(Carac[[#This Row],[Fréquence]]="ponctuel",Carac[[#This Row],[Masse 
(kg) ]],Carac[[#This Row],[Masse 
(kg) ]]*Carac[[#This Row],[Facteur d''annualisation]]),0)</f>
        <v>20</v>
      </c>
    </row>
    <row r="28" spans="2:14" ht="19.899999999999999" customHeight="1" x14ac:dyDescent="0.35">
      <c r="B28" s="11" t="s">
        <v>61</v>
      </c>
      <c r="C28" s="11" t="s">
        <v>3</v>
      </c>
      <c r="D28" s="66">
        <v>23.9</v>
      </c>
      <c r="E28" s="19" t="s">
        <v>67</v>
      </c>
      <c r="F28" s="76" t="str">
        <f>IFERROR(INDEX(Équipement!C:C,MATCH(Carac[[#This Row],[Équipement (Zone + Voie)]],Équipement!D:D,0)),"")</f>
        <v>Collecte des MO</v>
      </c>
      <c r="G28" s="17" t="str">
        <f>IFERROR(INDEX('Grille de tri'!C:C,MATCH(Pesée!C28,'Grille de tri'!B:B,0)),"")</f>
        <v>Collecte des MO</v>
      </c>
      <c r="H28" s="17" t="str">
        <f>IF(Carac[[#This Row],[Voie de collecte actuelle]]=Carac[[#This Row],[Voie de collecte recommandée]],"bien trié","mal trié")</f>
        <v>bien trié</v>
      </c>
      <c r="I28" s="17" t="str">
        <f>IFERROR(INDEX('Voies de collecte'!C:C,MATCH(Carac[[#This Row],[Voie de collecte actuelle]],'Voies de collecte'!B:B,0)),"")</f>
        <v>Valorisation</v>
      </c>
      <c r="J28" s="17" t="str">
        <f>IFERROR(INDEX('Voies de collecte'!C:C,MATCH(Carac[[#This Row],[Voie de collecte recommandée]],'Voies de collecte'!B:B,0)),"")</f>
        <v>Valorisation</v>
      </c>
      <c r="K28" s="18">
        <f>IFERROR(VLOOKUP(B28,Équipement!D:E,2,FALSE),"")</f>
        <v>5</v>
      </c>
      <c r="L28" s="21" t="str">
        <f>IFERROR(INDEX(Équipement!B:B,MATCH(Pesée!B28,Équipement!D:D,0)),"")</f>
        <v>Bureaux</v>
      </c>
      <c r="M28" s="21">
        <f>VLOOKUP(Carac[[#This Row],[Équipement (Zone + Voie)]],Équipement!D:H,5,FALSE)</f>
        <v>50</v>
      </c>
      <c r="N28" s="25">
        <f>IFERROR(IF(Carac[[#This Row],[Fréquence]]="ponctuel",Carac[[#This Row],[Masse 
(kg) ]],Carac[[#This Row],[Masse 
(kg) ]]*Carac[[#This Row],[Facteur d''annualisation]]),0)</f>
        <v>1195</v>
      </c>
    </row>
    <row r="29" spans="2:14" ht="19.899999999999999" customHeight="1" x14ac:dyDescent="0.35">
      <c r="B29" s="11" t="s">
        <v>61</v>
      </c>
      <c r="C29" s="11" t="s">
        <v>99</v>
      </c>
      <c r="D29" s="66">
        <v>7.3</v>
      </c>
      <c r="E29" s="19" t="s">
        <v>67</v>
      </c>
      <c r="F29" s="76" t="str">
        <f>IFERROR(INDEX(Équipement!C:C,MATCH(Carac[[#This Row],[Équipement (Zone + Voie)]],Équipement!D:D,0)),"")</f>
        <v>Collecte des MO</v>
      </c>
      <c r="G29" s="17" t="str">
        <f>IFERROR(INDEX('Grille de tri'!C:C,MATCH(Pesée!C29,'Grille de tri'!B:B,0)),"")</f>
        <v>Ordures</v>
      </c>
      <c r="H29" s="17" t="str">
        <f>IF(Carac[[#This Row],[Voie de collecte actuelle]]=Carac[[#This Row],[Voie de collecte recommandée]],"bien trié","mal trié")</f>
        <v>mal trié</v>
      </c>
      <c r="I29" s="17" t="str">
        <f>IFERROR(INDEX('Voies de collecte'!C:C,MATCH(Carac[[#This Row],[Voie de collecte actuelle]],'Voies de collecte'!B:B,0)),"")</f>
        <v>Valorisation</v>
      </c>
      <c r="J29" s="17" t="str">
        <f>IFERROR(INDEX('Voies de collecte'!C:C,MATCH(Carac[[#This Row],[Voie de collecte recommandée]],'Voies de collecte'!B:B,0)),"")</f>
        <v>Élimination</v>
      </c>
      <c r="K29" s="18">
        <f>IFERROR(VLOOKUP(B29,Équipement!D:E,2,FALSE),"")</f>
        <v>5</v>
      </c>
      <c r="L29" s="21" t="str">
        <f>IFERROR(INDEX(Équipement!B:B,MATCH(Pesée!B29,Équipement!D:D,0)),"")</f>
        <v>Bureaux</v>
      </c>
      <c r="M29" s="21">
        <f>VLOOKUP(Carac[[#This Row],[Équipement (Zone + Voie)]],Équipement!D:H,5,FALSE)</f>
        <v>50</v>
      </c>
      <c r="N29" s="25">
        <f>IFERROR(IF(Carac[[#This Row],[Fréquence]]="ponctuel",Carac[[#This Row],[Masse 
(kg) ]],Carac[[#This Row],[Masse 
(kg) ]]*Carac[[#This Row],[Facteur d''annualisation]]),0)</f>
        <v>365</v>
      </c>
    </row>
    <row r="30" spans="2:14" ht="19.899999999999999" customHeight="1" x14ac:dyDescent="0.35">
      <c r="B30" s="11" t="s">
        <v>128</v>
      </c>
      <c r="C30" s="11" t="s">
        <v>46</v>
      </c>
      <c r="D30" s="66">
        <v>37.6</v>
      </c>
      <c r="E30" s="19" t="s">
        <v>67</v>
      </c>
      <c r="F30" s="76" t="str">
        <f>IFERROR(INDEX(Équipement!C:C,MATCH(Carac[[#This Row],[Équipement (Zone + Voie)]],Équipement!D:D,0)),"")</f>
        <v>Collecte des matières recyclables</v>
      </c>
      <c r="G30" s="17" t="str">
        <f>IFERROR(INDEX('Grille de tri'!C:C,MATCH(Pesée!C30,'Grille de tri'!B:B,0)),"")</f>
        <v>Collecte des matières recyclables</v>
      </c>
      <c r="H30" s="17" t="str">
        <f>IF(Carac[[#This Row],[Voie de collecte actuelle]]=Carac[[#This Row],[Voie de collecte recommandée]],"bien trié","mal trié")</f>
        <v>bien trié</v>
      </c>
      <c r="I30" s="17" t="str">
        <f>IFERROR(INDEX('Voies de collecte'!C:C,MATCH(Carac[[#This Row],[Voie de collecte actuelle]],'Voies de collecte'!B:B,0)),"")</f>
        <v>Valorisation</v>
      </c>
      <c r="J30" s="17" t="str">
        <f>IFERROR(INDEX('Voies de collecte'!C:C,MATCH(Carac[[#This Row],[Voie de collecte recommandée]],'Voies de collecte'!B:B,0)),"")</f>
        <v>Valorisation</v>
      </c>
      <c r="K30" s="18">
        <f>IFERROR(VLOOKUP(B30,Équipement!D:E,2,FALSE),"")</f>
        <v>5</v>
      </c>
      <c r="L30" s="21" t="str">
        <f>IFERROR(INDEX(Équipement!B:B,MATCH(Pesée!B30,Équipement!D:D,0)),"")</f>
        <v>Bureaux</v>
      </c>
      <c r="M30" s="21">
        <f>VLOOKUP(Carac[[#This Row],[Équipement (Zone + Voie)]],Équipement!D:H,5,FALSE)</f>
        <v>50</v>
      </c>
      <c r="N30" s="25">
        <f>IFERROR(IF(Carac[[#This Row],[Fréquence]]="ponctuel",Carac[[#This Row],[Masse 
(kg) ]],Carac[[#This Row],[Masse 
(kg) ]]*Carac[[#This Row],[Facteur d''annualisation]]),0)</f>
        <v>1880</v>
      </c>
    </row>
    <row r="31" spans="2:14" ht="19.899999999999999" customHeight="1" x14ac:dyDescent="0.35">
      <c r="B31" s="11" t="s">
        <v>128</v>
      </c>
      <c r="C31" s="11" t="s">
        <v>47</v>
      </c>
      <c r="D31" s="66">
        <v>42.3</v>
      </c>
      <c r="E31" s="19" t="s">
        <v>67</v>
      </c>
      <c r="F31" s="76" t="str">
        <f>IFERROR(INDEX(Équipement!C:C,MATCH(Carac[[#This Row],[Équipement (Zone + Voie)]],Équipement!D:D,0)),"")</f>
        <v>Collecte des matières recyclables</v>
      </c>
      <c r="G31" s="17" t="str">
        <f>IFERROR(INDEX('Grille de tri'!C:C,MATCH(Pesée!C31,'Grille de tri'!B:B,0)),"")</f>
        <v>Collecte des matières recyclables</v>
      </c>
      <c r="H31" s="17" t="str">
        <f>IF(Carac[[#This Row],[Voie de collecte actuelle]]=Carac[[#This Row],[Voie de collecte recommandée]],"bien trié","mal trié")</f>
        <v>bien trié</v>
      </c>
      <c r="I31" s="17" t="str">
        <f>IFERROR(INDEX('Voies de collecte'!C:C,MATCH(Carac[[#This Row],[Voie de collecte actuelle]],'Voies de collecte'!B:B,0)),"")</f>
        <v>Valorisation</v>
      </c>
      <c r="J31" s="17" t="str">
        <f>IFERROR(INDEX('Voies de collecte'!C:C,MATCH(Carac[[#This Row],[Voie de collecte recommandée]],'Voies de collecte'!B:B,0)),"")</f>
        <v>Valorisation</v>
      </c>
      <c r="K31" s="18">
        <f>IFERROR(VLOOKUP(B31,Équipement!D:E,2,FALSE),"")</f>
        <v>5</v>
      </c>
      <c r="L31" s="21" t="str">
        <f>IFERROR(INDEX(Équipement!B:B,MATCH(Pesée!B31,Équipement!D:D,0)),"")</f>
        <v>Bureaux</v>
      </c>
      <c r="M31" s="21">
        <f>VLOOKUP(Carac[[#This Row],[Équipement (Zone + Voie)]],Équipement!D:H,5,FALSE)</f>
        <v>50</v>
      </c>
      <c r="N31" s="25">
        <f>IFERROR(IF(Carac[[#This Row],[Fréquence]]="ponctuel",Carac[[#This Row],[Masse 
(kg) ]],Carac[[#This Row],[Masse 
(kg) ]]*Carac[[#This Row],[Facteur d''annualisation]]),0)</f>
        <v>2115</v>
      </c>
    </row>
    <row r="32" spans="2:14" ht="19.899999999999999" customHeight="1" x14ac:dyDescent="0.35">
      <c r="B32" s="11" t="s">
        <v>128</v>
      </c>
      <c r="C32" s="11" t="s">
        <v>48</v>
      </c>
      <c r="D32" s="66">
        <v>2.1</v>
      </c>
      <c r="E32" s="19" t="s">
        <v>67</v>
      </c>
      <c r="F32" s="76" t="str">
        <f>IFERROR(INDEX(Équipement!C:C,MATCH(Carac[[#This Row],[Équipement (Zone + Voie)]],Équipement!D:D,0)),"")</f>
        <v>Collecte des matières recyclables</v>
      </c>
      <c r="G32" s="17" t="str">
        <f>IFERROR(INDEX('Grille de tri'!C:C,MATCH(Pesée!C32,'Grille de tri'!B:B,0)),"")</f>
        <v>Collecte des matières recyclables</v>
      </c>
      <c r="H32" s="17" t="str">
        <f>IF(Carac[[#This Row],[Voie de collecte actuelle]]=Carac[[#This Row],[Voie de collecte recommandée]],"bien trié","mal trié")</f>
        <v>bien trié</v>
      </c>
      <c r="I32" s="17" t="str">
        <f>IFERROR(INDEX('Voies de collecte'!C:C,MATCH(Carac[[#This Row],[Voie de collecte actuelle]],'Voies de collecte'!B:B,0)),"")</f>
        <v>Valorisation</v>
      </c>
      <c r="J32" s="17" t="str">
        <f>IFERROR(INDEX('Voies de collecte'!C:C,MATCH(Carac[[#This Row],[Voie de collecte recommandée]],'Voies de collecte'!B:B,0)),"")</f>
        <v>Valorisation</v>
      </c>
      <c r="K32" s="18">
        <f>IFERROR(VLOOKUP(B32,Équipement!D:E,2,FALSE),"")</f>
        <v>5</v>
      </c>
      <c r="L32" s="21" t="str">
        <f>IFERROR(INDEX(Équipement!B:B,MATCH(Pesée!B32,Équipement!D:D,0)),"")</f>
        <v>Bureaux</v>
      </c>
      <c r="M32" s="21">
        <f>VLOOKUP(Carac[[#This Row],[Équipement (Zone + Voie)]],Équipement!D:H,5,FALSE)</f>
        <v>50</v>
      </c>
      <c r="N32" s="25">
        <f>IFERROR(IF(Carac[[#This Row],[Fréquence]]="ponctuel",Carac[[#This Row],[Masse 
(kg) ]],Carac[[#This Row],[Masse 
(kg) ]]*Carac[[#This Row],[Facteur d''annualisation]]),0)</f>
        <v>105</v>
      </c>
    </row>
    <row r="33" spans="2:14" ht="19.899999999999999" customHeight="1" x14ac:dyDescent="0.35">
      <c r="B33" s="11" t="s">
        <v>128</v>
      </c>
      <c r="C33" s="11" t="s">
        <v>49</v>
      </c>
      <c r="D33" s="66">
        <v>6.7</v>
      </c>
      <c r="E33" s="19" t="s">
        <v>67</v>
      </c>
      <c r="F33" s="76" t="str">
        <f>IFERROR(INDEX(Équipement!C:C,MATCH(Carac[[#This Row],[Équipement (Zone + Voie)]],Équipement!D:D,0)),"")</f>
        <v>Collecte des matières recyclables</v>
      </c>
      <c r="G33" s="17" t="str">
        <f>IFERROR(INDEX('Grille de tri'!C:C,MATCH(Pesée!C33,'Grille de tri'!B:B,0)),"")</f>
        <v>Collecte des matières recyclables</v>
      </c>
      <c r="H33" s="17" t="str">
        <f>IF(Carac[[#This Row],[Voie de collecte actuelle]]=Carac[[#This Row],[Voie de collecte recommandée]],"bien trié","mal trié")</f>
        <v>bien trié</v>
      </c>
      <c r="I33" s="17" t="str">
        <f>IFERROR(INDEX('Voies de collecte'!C:C,MATCH(Carac[[#This Row],[Voie de collecte actuelle]],'Voies de collecte'!B:B,0)),"")</f>
        <v>Valorisation</v>
      </c>
      <c r="J33" s="17" t="str">
        <f>IFERROR(INDEX('Voies de collecte'!C:C,MATCH(Carac[[#This Row],[Voie de collecte recommandée]],'Voies de collecte'!B:B,0)),"")</f>
        <v>Valorisation</v>
      </c>
      <c r="K33" s="18">
        <f>IFERROR(VLOOKUP(B33,Équipement!D:E,2,FALSE),"")</f>
        <v>5</v>
      </c>
      <c r="L33" s="21" t="str">
        <f>IFERROR(INDEX(Équipement!B:B,MATCH(Pesée!B33,Équipement!D:D,0)),"")</f>
        <v>Bureaux</v>
      </c>
      <c r="M33" s="21">
        <f>VLOOKUP(Carac[[#This Row],[Équipement (Zone + Voie)]],Équipement!D:H,5,FALSE)</f>
        <v>50</v>
      </c>
      <c r="N33" s="25">
        <f>IFERROR(IF(Carac[[#This Row],[Fréquence]]="ponctuel",Carac[[#This Row],[Masse 
(kg) ]],Carac[[#This Row],[Masse 
(kg) ]]*Carac[[#This Row],[Facteur d''annualisation]]),0)</f>
        <v>335</v>
      </c>
    </row>
    <row r="34" spans="2:14" ht="19.899999999999999" customHeight="1" x14ac:dyDescent="0.35">
      <c r="B34" s="11" t="s">
        <v>128</v>
      </c>
      <c r="C34" s="11" t="s">
        <v>50</v>
      </c>
      <c r="D34" s="66">
        <v>27.6</v>
      </c>
      <c r="E34" s="19" t="s">
        <v>67</v>
      </c>
      <c r="F34" s="76" t="str">
        <f>IFERROR(INDEX(Équipement!C:C,MATCH(Carac[[#This Row],[Équipement (Zone + Voie)]],Équipement!D:D,0)),"")</f>
        <v>Collecte des matières recyclables</v>
      </c>
      <c r="G34" s="17" t="str">
        <f>IFERROR(INDEX('Grille de tri'!C:C,MATCH(Pesée!C34,'Grille de tri'!B:B,0)),"")</f>
        <v>Collecte des matières recyclables</v>
      </c>
      <c r="H34" s="17" t="str">
        <f>IF(Carac[[#This Row],[Voie de collecte actuelle]]=Carac[[#This Row],[Voie de collecte recommandée]],"bien trié","mal trié")</f>
        <v>bien trié</v>
      </c>
      <c r="I34" s="17" t="str">
        <f>IFERROR(INDEX('Voies de collecte'!C:C,MATCH(Carac[[#This Row],[Voie de collecte actuelle]],'Voies de collecte'!B:B,0)),"")</f>
        <v>Valorisation</v>
      </c>
      <c r="J34" s="17" t="str">
        <f>IFERROR(INDEX('Voies de collecte'!C:C,MATCH(Carac[[#This Row],[Voie de collecte recommandée]],'Voies de collecte'!B:B,0)),"")</f>
        <v>Valorisation</v>
      </c>
      <c r="K34" s="18">
        <f>IFERROR(VLOOKUP(B34,Équipement!D:E,2,FALSE),"")</f>
        <v>5</v>
      </c>
      <c r="L34" s="21" t="str">
        <f>IFERROR(INDEX(Équipement!B:B,MATCH(Pesée!B34,Équipement!D:D,0)),"")</f>
        <v>Bureaux</v>
      </c>
      <c r="M34" s="21">
        <f>VLOOKUP(Carac[[#This Row],[Équipement (Zone + Voie)]],Équipement!D:H,5,FALSE)</f>
        <v>50</v>
      </c>
      <c r="N34" s="25">
        <f>IFERROR(IF(Carac[[#This Row],[Fréquence]]="ponctuel",Carac[[#This Row],[Masse 
(kg) ]],Carac[[#This Row],[Masse 
(kg) ]]*Carac[[#This Row],[Facteur d''annualisation]]),0)</f>
        <v>1380</v>
      </c>
    </row>
    <row r="35" spans="2:14" ht="19.899999999999999" customHeight="1" x14ac:dyDescent="0.35">
      <c r="B35" s="11" t="s">
        <v>128</v>
      </c>
      <c r="C35" s="11" t="s">
        <v>0</v>
      </c>
      <c r="D35" s="66">
        <v>16.7</v>
      </c>
      <c r="E35" s="19" t="s">
        <v>67</v>
      </c>
      <c r="F35" s="76" t="str">
        <f>IFERROR(INDEX(Équipement!C:C,MATCH(Carac[[#This Row],[Équipement (Zone + Voie)]],Équipement!D:D,0)),"")</f>
        <v>Collecte des matières recyclables</v>
      </c>
      <c r="G35" s="17" t="str">
        <f>IFERROR(INDEX('Grille de tri'!C:C,MATCH(Pesée!C35,'Grille de tri'!B:B,0)),"")</f>
        <v>Collecte des matières recyclables</v>
      </c>
      <c r="H35" s="17" t="str">
        <f>IF(Carac[[#This Row],[Voie de collecte actuelle]]=Carac[[#This Row],[Voie de collecte recommandée]],"bien trié","mal trié")</f>
        <v>bien trié</v>
      </c>
      <c r="I35" s="17" t="str">
        <f>IFERROR(INDEX('Voies de collecte'!C:C,MATCH(Carac[[#This Row],[Voie de collecte actuelle]],'Voies de collecte'!B:B,0)),"")</f>
        <v>Valorisation</v>
      </c>
      <c r="J35" s="17" t="str">
        <f>IFERROR(INDEX('Voies de collecte'!C:C,MATCH(Carac[[#This Row],[Voie de collecte recommandée]],'Voies de collecte'!B:B,0)),"")</f>
        <v>Valorisation</v>
      </c>
      <c r="K35" s="18">
        <f>IFERROR(VLOOKUP(B35,Équipement!D:E,2,FALSE),"")</f>
        <v>5</v>
      </c>
      <c r="L35" s="21" t="str">
        <f>IFERROR(INDEX(Équipement!B:B,MATCH(Pesée!B35,Équipement!D:D,0)),"")</f>
        <v>Bureaux</v>
      </c>
      <c r="M35" s="21">
        <f>VLOOKUP(Carac[[#This Row],[Équipement (Zone + Voie)]],Équipement!D:H,5,FALSE)</f>
        <v>50</v>
      </c>
      <c r="N35" s="25">
        <f>IFERROR(IF(Carac[[#This Row],[Fréquence]]="ponctuel",Carac[[#This Row],[Masse 
(kg) ]],Carac[[#This Row],[Masse 
(kg) ]]*Carac[[#This Row],[Facteur d''annualisation]]),0)</f>
        <v>835</v>
      </c>
    </row>
    <row r="36" spans="2:14" ht="19.899999999999999" customHeight="1" x14ac:dyDescent="0.35">
      <c r="B36" s="11" t="s">
        <v>128</v>
      </c>
      <c r="C36" s="11" t="s">
        <v>51</v>
      </c>
      <c r="D36" s="66">
        <v>36.5</v>
      </c>
      <c r="E36" s="19" t="s">
        <v>67</v>
      </c>
      <c r="F36" s="76" t="str">
        <f>IFERROR(INDEX(Équipement!C:C,MATCH(Carac[[#This Row],[Équipement (Zone + Voie)]],Équipement!D:D,0)),"")</f>
        <v>Collecte des matières recyclables</v>
      </c>
      <c r="G36" s="17" t="str">
        <f>IFERROR(INDEX('Grille de tri'!C:C,MATCH(Pesée!C36,'Grille de tri'!B:B,0)),"")</f>
        <v>Collecte des matières recyclables</v>
      </c>
      <c r="H36" s="17" t="str">
        <f>IF(Carac[[#This Row],[Voie de collecte actuelle]]=Carac[[#This Row],[Voie de collecte recommandée]],"bien trié","mal trié")</f>
        <v>bien trié</v>
      </c>
      <c r="I36" s="17" t="str">
        <f>IFERROR(INDEX('Voies de collecte'!C:C,MATCH(Carac[[#This Row],[Voie de collecte actuelle]],'Voies de collecte'!B:B,0)),"")</f>
        <v>Valorisation</v>
      </c>
      <c r="J36" s="17" t="str">
        <f>IFERROR(INDEX('Voies de collecte'!C:C,MATCH(Carac[[#This Row],[Voie de collecte recommandée]],'Voies de collecte'!B:B,0)),"")</f>
        <v>Valorisation</v>
      </c>
      <c r="K36" s="18">
        <f>IFERROR(VLOOKUP(B36,Équipement!D:E,2,FALSE),"")</f>
        <v>5</v>
      </c>
      <c r="L36" s="21" t="str">
        <f>IFERROR(INDEX(Équipement!B:B,MATCH(Pesée!B36,Équipement!D:D,0)),"")</f>
        <v>Bureaux</v>
      </c>
      <c r="M36" s="21">
        <f>VLOOKUP(Carac[[#This Row],[Équipement (Zone + Voie)]],Équipement!D:H,5,FALSE)</f>
        <v>50</v>
      </c>
      <c r="N36" s="25">
        <f>IFERROR(IF(Carac[[#This Row],[Fréquence]]="ponctuel",Carac[[#This Row],[Masse 
(kg) ]],Carac[[#This Row],[Masse 
(kg) ]]*Carac[[#This Row],[Facteur d''annualisation]]),0)</f>
        <v>1825</v>
      </c>
    </row>
    <row r="37" spans="2:14" ht="19.899999999999999" customHeight="1" x14ac:dyDescent="0.35">
      <c r="B37" s="11" t="s">
        <v>128</v>
      </c>
      <c r="C37" s="11" t="s">
        <v>3</v>
      </c>
      <c r="D37" s="66">
        <v>2.8</v>
      </c>
      <c r="E37" s="19" t="s">
        <v>67</v>
      </c>
      <c r="F37" s="76" t="str">
        <f>IFERROR(INDEX(Équipement!C:C,MATCH(Carac[[#This Row],[Équipement (Zone + Voie)]],Équipement!D:D,0)),"")</f>
        <v>Collecte des matières recyclables</v>
      </c>
      <c r="G37" s="17" t="str">
        <f>IFERROR(INDEX('Grille de tri'!C:C,MATCH(Pesée!C37,'Grille de tri'!B:B,0)),"")</f>
        <v>Collecte des MO</v>
      </c>
      <c r="H37" s="17" t="str">
        <f>IF(Carac[[#This Row],[Voie de collecte actuelle]]=Carac[[#This Row],[Voie de collecte recommandée]],"bien trié","mal trié")</f>
        <v>mal trié</v>
      </c>
      <c r="I37" s="17" t="str">
        <f>IFERROR(INDEX('Voies de collecte'!C:C,MATCH(Carac[[#This Row],[Voie de collecte actuelle]],'Voies de collecte'!B:B,0)),"")</f>
        <v>Valorisation</v>
      </c>
      <c r="J37" s="17" t="str">
        <f>IFERROR(INDEX('Voies de collecte'!C:C,MATCH(Carac[[#This Row],[Voie de collecte recommandée]],'Voies de collecte'!B:B,0)),"")</f>
        <v>Valorisation</v>
      </c>
      <c r="K37" s="18">
        <f>IFERROR(VLOOKUP(B37,Équipement!D:E,2,FALSE),"")</f>
        <v>5</v>
      </c>
      <c r="L37" s="21" t="str">
        <f>IFERROR(INDEX(Équipement!B:B,MATCH(Pesée!B37,Équipement!D:D,0)),"")</f>
        <v>Bureaux</v>
      </c>
      <c r="M37" s="21">
        <f>VLOOKUP(Carac[[#This Row],[Équipement (Zone + Voie)]],Équipement!D:H,5,FALSE)</f>
        <v>50</v>
      </c>
      <c r="N37" s="25">
        <f>IFERROR(IF(Carac[[#This Row],[Fréquence]]="ponctuel",Carac[[#This Row],[Masse 
(kg) ]],Carac[[#This Row],[Masse 
(kg) ]]*Carac[[#This Row],[Facteur d''annualisation]]),0)</f>
        <v>140</v>
      </c>
    </row>
    <row r="38" spans="2:14" ht="19.899999999999999" customHeight="1" x14ac:dyDescent="0.35">
      <c r="B38" s="11" t="s">
        <v>128</v>
      </c>
      <c r="C38" s="11" t="s">
        <v>55</v>
      </c>
      <c r="D38" s="66">
        <v>41.2</v>
      </c>
      <c r="E38" s="19" t="s">
        <v>67</v>
      </c>
      <c r="F38" s="76" t="str">
        <f>IFERROR(INDEX(Équipement!C:C,MATCH(Carac[[#This Row],[Équipement (Zone + Voie)]],Équipement!D:D,0)),"")</f>
        <v>Collecte des matières recyclables</v>
      </c>
      <c r="G38" s="17" t="str">
        <f>IFERROR(INDEX('Grille de tri'!C:C,MATCH(Pesée!C38,'Grille de tri'!B:B,0)),"")</f>
        <v>Collecte spéciale - RD</v>
      </c>
      <c r="H38" s="17" t="str">
        <f>IF(Carac[[#This Row],[Voie de collecte actuelle]]=Carac[[#This Row],[Voie de collecte recommandée]],"bien trié","mal trié")</f>
        <v>mal trié</v>
      </c>
      <c r="I38" s="17" t="str">
        <f>IFERROR(INDEX('Voies de collecte'!C:C,MATCH(Carac[[#This Row],[Voie de collecte actuelle]],'Voies de collecte'!B:B,0)),"")</f>
        <v>Valorisation</v>
      </c>
      <c r="J38" s="17" t="str">
        <f>IFERROR(INDEX('Voies de collecte'!C:C,MATCH(Carac[[#This Row],[Voie de collecte recommandée]],'Voies de collecte'!B:B,0)),"")</f>
        <v>Valorisation</v>
      </c>
      <c r="K38" s="18">
        <f>IFERROR(VLOOKUP(B38,Équipement!D:E,2,FALSE),"")</f>
        <v>5</v>
      </c>
      <c r="L38" s="21" t="str">
        <f>IFERROR(INDEX(Équipement!B:B,MATCH(Pesée!B38,Équipement!D:D,0)),"")</f>
        <v>Bureaux</v>
      </c>
      <c r="M38" s="21">
        <f>VLOOKUP(Carac[[#This Row],[Équipement (Zone + Voie)]],Équipement!D:H,5,FALSE)</f>
        <v>50</v>
      </c>
      <c r="N38" s="25">
        <f>IFERROR(IF(Carac[[#This Row],[Fréquence]]="ponctuel",Carac[[#This Row],[Masse 
(kg) ]],Carac[[#This Row],[Masse 
(kg) ]]*Carac[[#This Row],[Facteur d''annualisation]]),0)</f>
        <v>2060</v>
      </c>
    </row>
    <row r="39" spans="2:14" ht="19.899999999999999" customHeight="1" x14ac:dyDescent="0.35">
      <c r="B39" s="11" t="s">
        <v>128</v>
      </c>
      <c r="C39" s="11" t="s">
        <v>99</v>
      </c>
      <c r="D39" s="66">
        <v>39.299999999999997</v>
      </c>
      <c r="E39" s="19" t="s">
        <v>67</v>
      </c>
      <c r="F39" s="76" t="str">
        <f>IFERROR(INDEX(Équipement!C:C,MATCH(Carac[[#This Row],[Équipement (Zone + Voie)]],Équipement!D:D,0)),"")</f>
        <v>Collecte des matières recyclables</v>
      </c>
      <c r="G39" s="17" t="str">
        <f>IFERROR(INDEX('Grille de tri'!C:C,MATCH(Pesée!C39,'Grille de tri'!B:B,0)),"")</f>
        <v>Ordures</v>
      </c>
      <c r="H39" s="17" t="str">
        <f>IF(Carac[[#This Row],[Voie de collecte actuelle]]=Carac[[#This Row],[Voie de collecte recommandée]],"bien trié","mal trié")</f>
        <v>mal trié</v>
      </c>
      <c r="I39" s="17" t="str">
        <f>IFERROR(INDEX('Voies de collecte'!C:C,MATCH(Carac[[#This Row],[Voie de collecte actuelle]],'Voies de collecte'!B:B,0)),"")</f>
        <v>Valorisation</v>
      </c>
      <c r="J39" s="17" t="str">
        <f>IFERROR(INDEX('Voies de collecte'!C:C,MATCH(Carac[[#This Row],[Voie de collecte recommandée]],'Voies de collecte'!B:B,0)),"")</f>
        <v>Élimination</v>
      </c>
      <c r="K39" s="18">
        <f>IFERROR(VLOOKUP(B39,Équipement!D:E,2,FALSE),"")</f>
        <v>5</v>
      </c>
      <c r="L39" s="21" t="str">
        <f>IFERROR(INDEX(Équipement!B:B,MATCH(Pesée!B39,Équipement!D:D,0)),"")</f>
        <v>Bureaux</v>
      </c>
      <c r="M39" s="21">
        <f>VLOOKUP(Carac[[#This Row],[Équipement (Zone + Voie)]],Équipement!D:H,5,FALSE)</f>
        <v>50</v>
      </c>
      <c r="N39" s="25">
        <f>IFERROR(IF(Carac[[#This Row],[Fréquence]]="ponctuel",Carac[[#This Row],[Masse 
(kg) ]],Carac[[#This Row],[Masse 
(kg) ]]*Carac[[#This Row],[Facteur d''annualisation]]),0)</f>
        <v>1964.9999999999998</v>
      </c>
    </row>
    <row r="40" spans="2:14" ht="19.899999999999999" customHeight="1" x14ac:dyDescent="0.35">
      <c r="B40" s="11" t="s">
        <v>130</v>
      </c>
      <c r="C40" s="11" t="s">
        <v>46</v>
      </c>
      <c r="D40" s="66">
        <v>45</v>
      </c>
      <c r="E40" s="19" t="s">
        <v>67</v>
      </c>
      <c r="F40" s="76" t="str">
        <f>IFERROR(INDEX(Équipement!C:C,MATCH(Carac[[#This Row],[Équipement (Zone + Voie)]],Équipement!D:D,0)),"")</f>
        <v>Collecte des matières recyclables</v>
      </c>
      <c r="G40" s="17" t="str">
        <f>IFERROR(INDEX('Grille de tri'!C:C,MATCH(Pesée!C40,'Grille de tri'!B:B,0)),"")</f>
        <v>Collecte des matières recyclables</v>
      </c>
      <c r="H40" s="17" t="str">
        <f>IF(Carac[[#This Row],[Voie de collecte actuelle]]=Carac[[#This Row],[Voie de collecte recommandée]],"bien trié","mal trié")</f>
        <v>bien trié</v>
      </c>
      <c r="I40" s="17" t="str">
        <f>IFERROR(INDEX('Voies de collecte'!C:C,MATCH(Carac[[#This Row],[Voie de collecte actuelle]],'Voies de collecte'!B:B,0)),"")</f>
        <v>Valorisation</v>
      </c>
      <c r="J40" s="17" t="str">
        <f>IFERROR(INDEX('Voies de collecte'!C:C,MATCH(Carac[[#This Row],[Voie de collecte recommandée]],'Voies de collecte'!B:B,0)),"")</f>
        <v>Valorisation</v>
      </c>
      <c r="K40" s="18">
        <f>IFERROR(VLOOKUP(B40,Équipement!D:E,2,FALSE),"")</f>
        <v>5</v>
      </c>
      <c r="L40" s="21" t="str">
        <f>IFERROR(INDEX(Équipement!B:B,MATCH(Pesée!B40,Équipement!D:D,0)),"")</f>
        <v>Usinage</v>
      </c>
      <c r="M40" s="21">
        <f>VLOOKUP(Carac[[#This Row],[Équipement (Zone + Voie)]],Équipement!D:H,5,FALSE)</f>
        <v>73</v>
      </c>
      <c r="N40" s="25">
        <f>IFERROR(IF(Carac[[#This Row],[Fréquence]]="ponctuel",Carac[[#This Row],[Masse 
(kg) ]],Carac[[#This Row],[Masse 
(kg) ]]*Carac[[#This Row],[Facteur d''annualisation]]),0)</f>
        <v>3285</v>
      </c>
    </row>
    <row r="41" spans="2:14" ht="19.899999999999999" customHeight="1" x14ac:dyDescent="0.35">
      <c r="B41" s="11" t="s">
        <v>130</v>
      </c>
      <c r="C41" s="11" t="s">
        <v>47</v>
      </c>
      <c r="D41" s="66">
        <v>6.6</v>
      </c>
      <c r="E41" s="19" t="s">
        <v>67</v>
      </c>
      <c r="F41" s="76" t="str">
        <f>IFERROR(INDEX(Équipement!C:C,MATCH(Carac[[#This Row],[Équipement (Zone + Voie)]],Équipement!D:D,0)),"")</f>
        <v>Collecte des matières recyclables</v>
      </c>
      <c r="G41" s="17" t="str">
        <f>IFERROR(INDEX('Grille de tri'!C:C,MATCH(Pesée!C41,'Grille de tri'!B:B,0)),"")</f>
        <v>Collecte des matières recyclables</v>
      </c>
      <c r="H41" s="17" t="str">
        <f>IF(Carac[[#This Row],[Voie de collecte actuelle]]=Carac[[#This Row],[Voie de collecte recommandée]],"bien trié","mal trié")</f>
        <v>bien trié</v>
      </c>
      <c r="I41" s="17" t="str">
        <f>IFERROR(INDEX('Voies de collecte'!C:C,MATCH(Carac[[#This Row],[Voie de collecte actuelle]],'Voies de collecte'!B:B,0)),"")</f>
        <v>Valorisation</v>
      </c>
      <c r="J41" s="17" t="str">
        <f>IFERROR(INDEX('Voies de collecte'!C:C,MATCH(Carac[[#This Row],[Voie de collecte recommandée]],'Voies de collecte'!B:B,0)),"")</f>
        <v>Valorisation</v>
      </c>
      <c r="K41" s="18">
        <f>IFERROR(VLOOKUP(B41,Équipement!D:E,2,FALSE),"")</f>
        <v>5</v>
      </c>
      <c r="L41" s="21" t="str">
        <f>IFERROR(INDEX(Équipement!B:B,MATCH(Pesée!B41,Équipement!D:D,0)),"")</f>
        <v>Usinage</v>
      </c>
      <c r="M41" s="21">
        <f>VLOOKUP(Carac[[#This Row],[Équipement (Zone + Voie)]],Équipement!D:H,5,FALSE)</f>
        <v>73</v>
      </c>
      <c r="N41" s="25">
        <f>IFERROR(IF(Carac[[#This Row],[Fréquence]]="ponctuel",Carac[[#This Row],[Masse 
(kg) ]],Carac[[#This Row],[Masse 
(kg) ]]*Carac[[#This Row],[Facteur d''annualisation]]),0)</f>
        <v>481.79999999999995</v>
      </c>
    </row>
    <row r="42" spans="2:14" ht="19.899999999999999" customHeight="1" x14ac:dyDescent="0.35">
      <c r="B42" s="11" t="s">
        <v>130</v>
      </c>
      <c r="C42" s="11" t="s">
        <v>48</v>
      </c>
      <c r="D42" s="66">
        <v>26.4</v>
      </c>
      <c r="E42" s="19" t="s">
        <v>67</v>
      </c>
      <c r="F42" s="76" t="str">
        <f>IFERROR(INDEX(Équipement!C:C,MATCH(Carac[[#This Row],[Équipement (Zone + Voie)]],Équipement!D:D,0)),"")</f>
        <v>Collecte des matières recyclables</v>
      </c>
      <c r="G42" s="17" t="str">
        <f>IFERROR(INDEX('Grille de tri'!C:C,MATCH(Pesée!C42,'Grille de tri'!B:B,0)),"")</f>
        <v>Collecte des matières recyclables</v>
      </c>
      <c r="H42" s="17" t="str">
        <f>IF(Carac[[#This Row],[Voie de collecte actuelle]]=Carac[[#This Row],[Voie de collecte recommandée]],"bien trié","mal trié")</f>
        <v>bien trié</v>
      </c>
      <c r="I42" s="17" t="str">
        <f>IFERROR(INDEX('Voies de collecte'!C:C,MATCH(Carac[[#This Row],[Voie de collecte actuelle]],'Voies de collecte'!B:B,0)),"")</f>
        <v>Valorisation</v>
      </c>
      <c r="J42" s="17" t="str">
        <f>IFERROR(INDEX('Voies de collecte'!C:C,MATCH(Carac[[#This Row],[Voie de collecte recommandée]],'Voies de collecte'!B:B,0)),"")</f>
        <v>Valorisation</v>
      </c>
      <c r="K42" s="18">
        <f>IFERROR(VLOOKUP(B42,Équipement!D:E,2,FALSE),"")</f>
        <v>5</v>
      </c>
      <c r="L42" s="21" t="str">
        <f>IFERROR(INDEX(Équipement!B:B,MATCH(Pesée!B42,Équipement!D:D,0)),"")</f>
        <v>Usinage</v>
      </c>
      <c r="M42" s="21">
        <f>VLOOKUP(Carac[[#This Row],[Équipement (Zone + Voie)]],Équipement!D:H,5,FALSE)</f>
        <v>73</v>
      </c>
      <c r="N42" s="25">
        <f>IFERROR(IF(Carac[[#This Row],[Fréquence]]="ponctuel",Carac[[#This Row],[Masse 
(kg) ]],Carac[[#This Row],[Masse 
(kg) ]]*Carac[[#This Row],[Facteur d''annualisation]]),0)</f>
        <v>1927.1999999999998</v>
      </c>
    </row>
    <row r="43" spans="2:14" ht="19.899999999999999" customHeight="1" x14ac:dyDescent="0.35">
      <c r="B43" s="11" t="s">
        <v>130</v>
      </c>
      <c r="C43" s="11" t="s">
        <v>49</v>
      </c>
      <c r="D43" s="66">
        <v>2.5</v>
      </c>
      <c r="E43" s="19" t="s">
        <v>67</v>
      </c>
      <c r="F43" s="76" t="str">
        <f>IFERROR(INDEX(Équipement!C:C,MATCH(Carac[[#This Row],[Équipement (Zone + Voie)]],Équipement!D:D,0)),"")</f>
        <v>Collecte des matières recyclables</v>
      </c>
      <c r="G43" s="17" t="str">
        <f>IFERROR(INDEX('Grille de tri'!C:C,MATCH(Pesée!C43,'Grille de tri'!B:B,0)),"")</f>
        <v>Collecte des matières recyclables</v>
      </c>
      <c r="H43" s="17" t="str">
        <f>IF(Carac[[#This Row],[Voie de collecte actuelle]]=Carac[[#This Row],[Voie de collecte recommandée]],"bien trié","mal trié")</f>
        <v>bien trié</v>
      </c>
      <c r="I43" s="17" t="str">
        <f>IFERROR(INDEX('Voies de collecte'!C:C,MATCH(Carac[[#This Row],[Voie de collecte actuelle]],'Voies de collecte'!B:B,0)),"")</f>
        <v>Valorisation</v>
      </c>
      <c r="J43" s="17" t="str">
        <f>IFERROR(INDEX('Voies de collecte'!C:C,MATCH(Carac[[#This Row],[Voie de collecte recommandée]],'Voies de collecte'!B:B,0)),"")</f>
        <v>Valorisation</v>
      </c>
      <c r="K43" s="18">
        <f>IFERROR(VLOOKUP(B43,Équipement!D:E,2,FALSE),"")</f>
        <v>5</v>
      </c>
      <c r="L43" s="21" t="str">
        <f>IFERROR(INDEX(Équipement!B:B,MATCH(Pesée!B43,Équipement!D:D,0)),"")</f>
        <v>Usinage</v>
      </c>
      <c r="M43" s="21">
        <f>VLOOKUP(Carac[[#This Row],[Équipement (Zone + Voie)]],Équipement!D:H,5,FALSE)</f>
        <v>73</v>
      </c>
      <c r="N43" s="25">
        <f>IFERROR(IF(Carac[[#This Row],[Fréquence]]="ponctuel",Carac[[#This Row],[Masse 
(kg) ]],Carac[[#This Row],[Masse 
(kg) ]]*Carac[[#This Row],[Facteur d''annualisation]]),0)</f>
        <v>182.5</v>
      </c>
    </row>
    <row r="44" spans="2:14" ht="19.899999999999999" customHeight="1" x14ac:dyDescent="0.35">
      <c r="B44" s="11" t="s">
        <v>130</v>
      </c>
      <c r="C44" s="11" t="s">
        <v>50</v>
      </c>
      <c r="D44" s="66">
        <v>6</v>
      </c>
      <c r="E44" s="19" t="s">
        <v>67</v>
      </c>
      <c r="F44" s="76" t="str">
        <f>IFERROR(INDEX(Équipement!C:C,MATCH(Carac[[#This Row],[Équipement (Zone + Voie)]],Équipement!D:D,0)),"")</f>
        <v>Collecte des matières recyclables</v>
      </c>
      <c r="G44" s="17" t="str">
        <f>IFERROR(INDEX('Grille de tri'!C:C,MATCH(Pesée!C44,'Grille de tri'!B:B,0)),"")</f>
        <v>Collecte des matières recyclables</v>
      </c>
      <c r="H44" s="17" t="str">
        <f>IF(Carac[[#This Row],[Voie de collecte actuelle]]=Carac[[#This Row],[Voie de collecte recommandée]],"bien trié","mal trié")</f>
        <v>bien trié</v>
      </c>
      <c r="I44" s="17" t="str">
        <f>IFERROR(INDEX('Voies de collecte'!C:C,MATCH(Carac[[#This Row],[Voie de collecte actuelle]],'Voies de collecte'!B:B,0)),"")</f>
        <v>Valorisation</v>
      </c>
      <c r="J44" s="17" t="str">
        <f>IFERROR(INDEX('Voies de collecte'!C:C,MATCH(Carac[[#This Row],[Voie de collecte recommandée]],'Voies de collecte'!B:B,0)),"")</f>
        <v>Valorisation</v>
      </c>
      <c r="K44" s="18">
        <f>IFERROR(VLOOKUP(B44,Équipement!D:E,2,FALSE),"")</f>
        <v>5</v>
      </c>
      <c r="L44" s="21" t="str">
        <f>IFERROR(INDEX(Équipement!B:B,MATCH(Pesée!B44,Équipement!D:D,0)),"")</f>
        <v>Usinage</v>
      </c>
      <c r="M44" s="21">
        <f>VLOOKUP(Carac[[#This Row],[Équipement (Zone + Voie)]],Équipement!D:H,5,FALSE)</f>
        <v>73</v>
      </c>
      <c r="N44" s="25">
        <f>IFERROR(IF(Carac[[#This Row],[Fréquence]]="ponctuel",Carac[[#This Row],[Masse 
(kg) ]],Carac[[#This Row],[Masse 
(kg) ]]*Carac[[#This Row],[Facteur d''annualisation]]),0)</f>
        <v>438</v>
      </c>
    </row>
    <row r="45" spans="2:14" ht="19.899999999999999" customHeight="1" x14ac:dyDescent="0.35">
      <c r="B45" s="11" t="s">
        <v>130</v>
      </c>
      <c r="C45" s="11" t="s">
        <v>0</v>
      </c>
      <c r="D45" s="66">
        <v>26.2</v>
      </c>
      <c r="E45" s="19" t="s">
        <v>67</v>
      </c>
      <c r="F45" s="76" t="str">
        <f>IFERROR(INDEX(Équipement!C:C,MATCH(Carac[[#This Row],[Équipement (Zone + Voie)]],Équipement!D:D,0)),"")</f>
        <v>Collecte des matières recyclables</v>
      </c>
      <c r="G45" s="17" t="str">
        <f>IFERROR(INDEX('Grille de tri'!C:C,MATCH(Pesée!C45,'Grille de tri'!B:B,0)),"")</f>
        <v>Collecte des matières recyclables</v>
      </c>
      <c r="H45" s="17" t="str">
        <f>IF(Carac[[#This Row],[Voie de collecte actuelle]]=Carac[[#This Row],[Voie de collecte recommandée]],"bien trié","mal trié")</f>
        <v>bien trié</v>
      </c>
      <c r="I45" s="17" t="str">
        <f>IFERROR(INDEX('Voies de collecte'!C:C,MATCH(Carac[[#This Row],[Voie de collecte actuelle]],'Voies de collecte'!B:B,0)),"")</f>
        <v>Valorisation</v>
      </c>
      <c r="J45" s="17" t="str">
        <f>IFERROR(INDEX('Voies de collecte'!C:C,MATCH(Carac[[#This Row],[Voie de collecte recommandée]],'Voies de collecte'!B:B,0)),"")</f>
        <v>Valorisation</v>
      </c>
      <c r="K45" s="18">
        <f>IFERROR(VLOOKUP(B45,Équipement!D:E,2,FALSE),"")</f>
        <v>5</v>
      </c>
      <c r="L45" s="21" t="str">
        <f>IFERROR(INDEX(Équipement!B:B,MATCH(Pesée!B45,Équipement!D:D,0)),"")</f>
        <v>Usinage</v>
      </c>
      <c r="M45" s="21">
        <f>VLOOKUP(Carac[[#This Row],[Équipement (Zone + Voie)]],Équipement!D:H,5,FALSE)</f>
        <v>73</v>
      </c>
      <c r="N45" s="25">
        <f>IFERROR(IF(Carac[[#This Row],[Fréquence]]="ponctuel",Carac[[#This Row],[Masse 
(kg) ]],Carac[[#This Row],[Masse 
(kg) ]]*Carac[[#This Row],[Facteur d''annualisation]]),0)</f>
        <v>1912.6</v>
      </c>
    </row>
    <row r="46" spans="2:14" ht="19.899999999999999" customHeight="1" x14ac:dyDescent="0.35">
      <c r="B46" s="11" t="s">
        <v>130</v>
      </c>
      <c r="C46" s="11" t="s">
        <v>51</v>
      </c>
      <c r="D46" s="66">
        <v>24.2</v>
      </c>
      <c r="E46" s="19" t="s">
        <v>67</v>
      </c>
      <c r="F46" s="76" t="str">
        <f>IFERROR(INDEX(Équipement!C:C,MATCH(Carac[[#This Row],[Équipement (Zone + Voie)]],Équipement!D:D,0)),"")</f>
        <v>Collecte des matières recyclables</v>
      </c>
      <c r="G46" s="17" t="str">
        <f>IFERROR(INDEX('Grille de tri'!C:C,MATCH(Pesée!C46,'Grille de tri'!B:B,0)),"")</f>
        <v>Collecte des matières recyclables</v>
      </c>
      <c r="H46" s="17" t="str">
        <f>IF(Carac[[#This Row],[Voie de collecte actuelle]]=Carac[[#This Row],[Voie de collecte recommandée]],"bien trié","mal trié")</f>
        <v>bien trié</v>
      </c>
      <c r="I46" s="17" t="str">
        <f>IFERROR(INDEX('Voies de collecte'!C:C,MATCH(Carac[[#This Row],[Voie de collecte actuelle]],'Voies de collecte'!B:B,0)),"")</f>
        <v>Valorisation</v>
      </c>
      <c r="J46" s="17" t="str">
        <f>IFERROR(INDEX('Voies de collecte'!C:C,MATCH(Carac[[#This Row],[Voie de collecte recommandée]],'Voies de collecte'!B:B,0)),"")</f>
        <v>Valorisation</v>
      </c>
      <c r="K46" s="18">
        <f>IFERROR(VLOOKUP(B46,Équipement!D:E,2,FALSE),"")</f>
        <v>5</v>
      </c>
      <c r="L46" s="21" t="str">
        <f>IFERROR(INDEX(Équipement!B:B,MATCH(Pesée!B46,Équipement!D:D,0)),"")</f>
        <v>Usinage</v>
      </c>
      <c r="M46" s="21">
        <f>VLOOKUP(Carac[[#This Row],[Équipement (Zone + Voie)]],Équipement!D:H,5,FALSE)</f>
        <v>73</v>
      </c>
      <c r="N46" s="25">
        <f>IFERROR(IF(Carac[[#This Row],[Fréquence]]="ponctuel",Carac[[#This Row],[Masse 
(kg) ]],Carac[[#This Row],[Masse 
(kg) ]]*Carac[[#This Row],[Facteur d''annualisation]]),0)</f>
        <v>1766.6</v>
      </c>
    </row>
    <row r="47" spans="2:14" ht="19.899999999999999" customHeight="1" x14ac:dyDescent="0.35">
      <c r="B47" s="11" t="s">
        <v>130</v>
      </c>
      <c r="C47" s="11" t="s">
        <v>3</v>
      </c>
      <c r="D47" s="66">
        <v>40.1</v>
      </c>
      <c r="E47" s="19" t="s">
        <v>67</v>
      </c>
      <c r="F47" s="76" t="str">
        <f>IFERROR(INDEX(Équipement!C:C,MATCH(Carac[[#This Row],[Équipement (Zone + Voie)]],Équipement!D:D,0)),"")</f>
        <v>Collecte des matières recyclables</v>
      </c>
      <c r="G47" s="17" t="str">
        <f>IFERROR(INDEX('Grille de tri'!C:C,MATCH(Pesée!C47,'Grille de tri'!B:B,0)),"")</f>
        <v>Collecte des MO</v>
      </c>
      <c r="H47" s="17" t="str">
        <f>IF(Carac[[#This Row],[Voie de collecte actuelle]]=Carac[[#This Row],[Voie de collecte recommandée]],"bien trié","mal trié")</f>
        <v>mal trié</v>
      </c>
      <c r="I47" s="17" t="str">
        <f>IFERROR(INDEX('Voies de collecte'!C:C,MATCH(Carac[[#This Row],[Voie de collecte actuelle]],'Voies de collecte'!B:B,0)),"")</f>
        <v>Valorisation</v>
      </c>
      <c r="J47" s="17" t="str">
        <f>IFERROR(INDEX('Voies de collecte'!C:C,MATCH(Carac[[#This Row],[Voie de collecte recommandée]],'Voies de collecte'!B:B,0)),"")</f>
        <v>Valorisation</v>
      </c>
      <c r="K47" s="18">
        <f>IFERROR(VLOOKUP(B47,Équipement!D:E,2,FALSE),"")</f>
        <v>5</v>
      </c>
      <c r="L47" s="21" t="str">
        <f>IFERROR(INDEX(Équipement!B:B,MATCH(Pesée!B47,Équipement!D:D,0)),"")</f>
        <v>Usinage</v>
      </c>
      <c r="M47" s="21">
        <f>VLOOKUP(Carac[[#This Row],[Équipement (Zone + Voie)]],Équipement!D:H,5,FALSE)</f>
        <v>73</v>
      </c>
      <c r="N47" s="25">
        <f>IFERROR(IF(Carac[[#This Row],[Fréquence]]="ponctuel",Carac[[#This Row],[Masse 
(kg) ]],Carac[[#This Row],[Masse 
(kg) ]]*Carac[[#This Row],[Facteur d''annualisation]]),0)</f>
        <v>2927.3</v>
      </c>
    </row>
    <row r="48" spans="2:14" ht="19.899999999999999" customHeight="1" x14ac:dyDescent="0.35">
      <c r="B48" s="11" t="s">
        <v>130</v>
      </c>
      <c r="C48" s="11" t="s">
        <v>55</v>
      </c>
      <c r="D48" s="66">
        <v>21.8</v>
      </c>
      <c r="E48" s="19" t="s">
        <v>67</v>
      </c>
      <c r="F48" s="76" t="str">
        <f>IFERROR(INDEX(Équipement!C:C,MATCH(Carac[[#This Row],[Équipement (Zone + Voie)]],Équipement!D:D,0)),"")</f>
        <v>Collecte des matières recyclables</v>
      </c>
      <c r="G48" s="17" t="str">
        <f>IFERROR(INDEX('Grille de tri'!C:C,MATCH(Pesée!C48,'Grille de tri'!B:B,0)),"")</f>
        <v>Collecte spéciale - RD</v>
      </c>
      <c r="H48" s="17" t="str">
        <f>IF(Carac[[#This Row],[Voie de collecte actuelle]]=Carac[[#This Row],[Voie de collecte recommandée]],"bien trié","mal trié")</f>
        <v>mal trié</v>
      </c>
      <c r="I48" s="17" t="str">
        <f>IFERROR(INDEX('Voies de collecte'!C:C,MATCH(Carac[[#This Row],[Voie de collecte actuelle]],'Voies de collecte'!B:B,0)),"")</f>
        <v>Valorisation</v>
      </c>
      <c r="J48" s="17" t="str">
        <f>IFERROR(INDEX('Voies de collecte'!C:C,MATCH(Carac[[#This Row],[Voie de collecte recommandée]],'Voies de collecte'!B:B,0)),"")</f>
        <v>Valorisation</v>
      </c>
      <c r="K48" s="18">
        <f>IFERROR(VLOOKUP(B48,Équipement!D:E,2,FALSE),"")</f>
        <v>5</v>
      </c>
      <c r="L48" s="21" t="str">
        <f>IFERROR(INDEX(Équipement!B:B,MATCH(Pesée!B48,Équipement!D:D,0)),"")</f>
        <v>Usinage</v>
      </c>
      <c r="M48" s="21">
        <f>VLOOKUP(Carac[[#This Row],[Équipement (Zone + Voie)]],Équipement!D:H,5,FALSE)</f>
        <v>73</v>
      </c>
      <c r="N48" s="25">
        <f>IFERROR(IF(Carac[[#This Row],[Fréquence]]="ponctuel",Carac[[#This Row],[Masse 
(kg) ]],Carac[[#This Row],[Masse 
(kg) ]]*Carac[[#This Row],[Facteur d''annualisation]]),0)</f>
        <v>1591.4</v>
      </c>
    </row>
    <row r="49" spans="2:14" ht="19.899999999999999" customHeight="1" x14ac:dyDescent="0.35">
      <c r="B49" s="11" t="s">
        <v>130</v>
      </c>
      <c r="C49" s="11" t="s">
        <v>99</v>
      </c>
      <c r="D49" s="66">
        <v>4</v>
      </c>
      <c r="E49" s="19" t="s">
        <v>67</v>
      </c>
      <c r="F49" s="76" t="str">
        <f>IFERROR(INDEX(Équipement!C:C,MATCH(Carac[[#This Row],[Équipement (Zone + Voie)]],Équipement!D:D,0)),"")</f>
        <v>Collecte des matières recyclables</v>
      </c>
      <c r="G49" s="17" t="str">
        <f>IFERROR(INDEX('Grille de tri'!C:C,MATCH(Pesée!C49,'Grille de tri'!B:B,0)),"")</f>
        <v>Ordures</v>
      </c>
      <c r="H49" s="17" t="str">
        <f>IF(Carac[[#This Row],[Voie de collecte actuelle]]=Carac[[#This Row],[Voie de collecte recommandée]],"bien trié","mal trié")</f>
        <v>mal trié</v>
      </c>
      <c r="I49" s="17" t="str">
        <f>IFERROR(INDEX('Voies de collecte'!C:C,MATCH(Carac[[#This Row],[Voie de collecte actuelle]],'Voies de collecte'!B:B,0)),"")</f>
        <v>Valorisation</v>
      </c>
      <c r="J49" s="17" t="str">
        <f>IFERROR(INDEX('Voies de collecte'!C:C,MATCH(Carac[[#This Row],[Voie de collecte recommandée]],'Voies de collecte'!B:B,0)),"")</f>
        <v>Élimination</v>
      </c>
      <c r="K49" s="18">
        <f>IFERROR(VLOOKUP(B49,Équipement!D:E,2,FALSE),"")</f>
        <v>5</v>
      </c>
      <c r="L49" s="21" t="str">
        <f>IFERROR(INDEX(Équipement!B:B,MATCH(Pesée!B49,Équipement!D:D,0)),"")</f>
        <v>Usinage</v>
      </c>
      <c r="M49" s="21">
        <f>VLOOKUP(Carac[[#This Row],[Équipement (Zone + Voie)]],Équipement!D:H,5,FALSE)</f>
        <v>73</v>
      </c>
      <c r="N49" s="25">
        <f>IFERROR(IF(Carac[[#This Row],[Fréquence]]="ponctuel",Carac[[#This Row],[Masse 
(kg) ]],Carac[[#This Row],[Masse 
(kg) ]]*Carac[[#This Row],[Facteur d''annualisation]]),0)</f>
        <v>292</v>
      </c>
    </row>
    <row r="50" spans="2:14" ht="19.899999999999999" customHeight="1" x14ac:dyDescent="0.35">
      <c r="B50" s="11" t="s">
        <v>127</v>
      </c>
      <c r="C50" s="11" t="s">
        <v>46</v>
      </c>
      <c r="D50" s="66">
        <v>16.100000000000001</v>
      </c>
      <c r="E50" s="19" t="s">
        <v>67</v>
      </c>
      <c r="F50" s="76" t="str">
        <f>IFERROR(INDEX(Équipement!C:C,MATCH(Carac[[#This Row],[Équipement (Zone + Voie)]],Équipement!D:D,0)),"")</f>
        <v>Collecte des matières recyclables</v>
      </c>
      <c r="G50" s="17" t="str">
        <f>IFERROR(INDEX('Grille de tri'!C:C,MATCH(Pesée!C50,'Grille de tri'!B:B,0)),"")</f>
        <v>Collecte des matières recyclables</v>
      </c>
      <c r="H50" s="17" t="str">
        <f>IF(Carac[[#This Row],[Voie de collecte actuelle]]=Carac[[#This Row],[Voie de collecte recommandée]],"bien trié","mal trié")</f>
        <v>bien trié</v>
      </c>
      <c r="I50" s="17" t="str">
        <f>IFERROR(INDEX('Voies de collecte'!C:C,MATCH(Carac[[#This Row],[Voie de collecte actuelle]],'Voies de collecte'!B:B,0)),"")</f>
        <v>Valorisation</v>
      </c>
      <c r="J50" s="17" t="str">
        <f>IFERROR(INDEX('Voies de collecte'!C:C,MATCH(Carac[[#This Row],[Voie de collecte recommandée]],'Voies de collecte'!B:B,0)),"")</f>
        <v>Valorisation</v>
      </c>
      <c r="K50" s="18">
        <f>IFERROR(VLOOKUP(B50,Équipement!D:E,2,FALSE),"")</f>
        <v>5</v>
      </c>
      <c r="L50" s="21" t="str">
        <f>IFERROR(INDEX(Équipement!B:B,MATCH(Pesée!B50,Équipement!D:D,0)),"")</f>
        <v>Assemblage</v>
      </c>
      <c r="M50" s="21">
        <f>VLOOKUP(Carac[[#This Row],[Équipement (Zone + Voie)]],Équipement!D:H,5,FALSE)</f>
        <v>73</v>
      </c>
      <c r="N50" s="25">
        <f>IFERROR(IF(Carac[[#This Row],[Fréquence]]="ponctuel",Carac[[#This Row],[Masse 
(kg) ]],Carac[[#This Row],[Masse 
(kg) ]]*Carac[[#This Row],[Facteur d''annualisation]]),0)</f>
        <v>1175.3000000000002</v>
      </c>
    </row>
    <row r="51" spans="2:14" ht="19.899999999999999" customHeight="1" x14ac:dyDescent="0.35">
      <c r="B51" s="11" t="s">
        <v>127</v>
      </c>
      <c r="C51" s="11" t="s">
        <v>47</v>
      </c>
      <c r="D51" s="66">
        <v>42.8</v>
      </c>
      <c r="E51" s="19" t="s">
        <v>67</v>
      </c>
      <c r="F51" s="76" t="str">
        <f>IFERROR(INDEX(Équipement!C:C,MATCH(Carac[[#This Row],[Équipement (Zone + Voie)]],Équipement!D:D,0)),"")</f>
        <v>Collecte des matières recyclables</v>
      </c>
      <c r="G51" s="17" t="str">
        <f>IFERROR(INDEX('Grille de tri'!C:C,MATCH(Pesée!C51,'Grille de tri'!B:B,0)),"")</f>
        <v>Collecte des matières recyclables</v>
      </c>
      <c r="H51" s="17" t="str">
        <f>IF(Carac[[#This Row],[Voie de collecte actuelle]]=Carac[[#This Row],[Voie de collecte recommandée]],"bien trié","mal trié")</f>
        <v>bien trié</v>
      </c>
      <c r="I51" s="17" t="str">
        <f>IFERROR(INDEX('Voies de collecte'!C:C,MATCH(Carac[[#This Row],[Voie de collecte actuelle]],'Voies de collecte'!B:B,0)),"")</f>
        <v>Valorisation</v>
      </c>
      <c r="J51" s="17" t="str">
        <f>IFERROR(INDEX('Voies de collecte'!C:C,MATCH(Carac[[#This Row],[Voie de collecte recommandée]],'Voies de collecte'!B:B,0)),"")</f>
        <v>Valorisation</v>
      </c>
      <c r="K51" s="18">
        <f>IFERROR(VLOOKUP(B51,Équipement!D:E,2,FALSE),"")</f>
        <v>5</v>
      </c>
      <c r="L51" s="21" t="str">
        <f>IFERROR(INDEX(Équipement!B:B,MATCH(Pesée!B51,Équipement!D:D,0)),"")</f>
        <v>Assemblage</v>
      </c>
      <c r="M51" s="21">
        <f>VLOOKUP(Carac[[#This Row],[Équipement (Zone + Voie)]],Équipement!D:H,5,FALSE)</f>
        <v>73</v>
      </c>
      <c r="N51" s="25">
        <f>IFERROR(IF(Carac[[#This Row],[Fréquence]]="ponctuel",Carac[[#This Row],[Masse 
(kg) ]],Carac[[#This Row],[Masse 
(kg) ]]*Carac[[#This Row],[Facteur d''annualisation]]),0)</f>
        <v>3124.3999999999996</v>
      </c>
    </row>
    <row r="52" spans="2:14" ht="19.899999999999999" customHeight="1" x14ac:dyDescent="0.35">
      <c r="B52" s="11" t="s">
        <v>127</v>
      </c>
      <c r="C52" s="11" t="s">
        <v>48</v>
      </c>
      <c r="D52" s="66">
        <v>30.2</v>
      </c>
      <c r="E52" s="19" t="s">
        <v>67</v>
      </c>
      <c r="F52" s="76" t="str">
        <f>IFERROR(INDEX(Équipement!C:C,MATCH(Carac[[#This Row],[Équipement (Zone + Voie)]],Équipement!D:D,0)),"")</f>
        <v>Collecte des matières recyclables</v>
      </c>
      <c r="G52" s="17" t="str">
        <f>IFERROR(INDEX('Grille de tri'!C:C,MATCH(Pesée!C52,'Grille de tri'!B:B,0)),"")</f>
        <v>Collecte des matières recyclables</v>
      </c>
      <c r="H52" s="17" t="str">
        <f>IF(Carac[[#This Row],[Voie de collecte actuelle]]=Carac[[#This Row],[Voie de collecte recommandée]],"bien trié","mal trié")</f>
        <v>bien trié</v>
      </c>
      <c r="I52" s="17" t="str">
        <f>IFERROR(INDEX('Voies de collecte'!C:C,MATCH(Carac[[#This Row],[Voie de collecte actuelle]],'Voies de collecte'!B:B,0)),"")</f>
        <v>Valorisation</v>
      </c>
      <c r="J52" s="17" t="str">
        <f>IFERROR(INDEX('Voies de collecte'!C:C,MATCH(Carac[[#This Row],[Voie de collecte recommandée]],'Voies de collecte'!B:B,0)),"")</f>
        <v>Valorisation</v>
      </c>
      <c r="K52" s="18">
        <f>IFERROR(VLOOKUP(B52,Équipement!D:E,2,FALSE),"")</f>
        <v>5</v>
      </c>
      <c r="L52" s="21" t="str">
        <f>IFERROR(INDEX(Équipement!B:B,MATCH(Pesée!B52,Équipement!D:D,0)),"")</f>
        <v>Assemblage</v>
      </c>
      <c r="M52" s="21">
        <f>VLOOKUP(Carac[[#This Row],[Équipement (Zone + Voie)]],Équipement!D:H,5,FALSE)</f>
        <v>73</v>
      </c>
      <c r="N52" s="25">
        <f>IFERROR(IF(Carac[[#This Row],[Fréquence]]="ponctuel",Carac[[#This Row],[Masse 
(kg) ]],Carac[[#This Row],[Masse 
(kg) ]]*Carac[[#This Row],[Facteur d''annualisation]]),0)</f>
        <v>2204.6</v>
      </c>
    </row>
    <row r="53" spans="2:14" ht="19.899999999999999" customHeight="1" x14ac:dyDescent="0.35">
      <c r="B53" s="11" t="s">
        <v>129</v>
      </c>
      <c r="C53" s="11" t="s">
        <v>46</v>
      </c>
      <c r="D53" s="66">
        <v>10.7</v>
      </c>
      <c r="E53" s="19" t="s">
        <v>67</v>
      </c>
      <c r="F53" s="76" t="str">
        <f>IFERROR(INDEX(Équipement!C:C,MATCH(Carac[[#This Row],[Équipement (Zone + Voie)]],Équipement!D:D,0)),"")</f>
        <v>Collecte des matières recyclables</v>
      </c>
      <c r="G53" s="17" t="str">
        <f>IFERROR(INDEX('Grille de tri'!C:C,MATCH(Pesée!C53,'Grille de tri'!B:B,0)),"")</f>
        <v>Collecte des matières recyclables</v>
      </c>
      <c r="H53" s="17" t="str">
        <f>IF(Carac[[#This Row],[Voie de collecte actuelle]]=Carac[[#This Row],[Voie de collecte recommandée]],"bien trié","mal trié")</f>
        <v>bien trié</v>
      </c>
      <c r="I53" s="17" t="str">
        <f>IFERROR(INDEX('Voies de collecte'!C:C,MATCH(Carac[[#This Row],[Voie de collecte actuelle]],'Voies de collecte'!B:B,0)),"")</f>
        <v>Valorisation</v>
      </c>
      <c r="J53" s="17" t="str">
        <f>IFERROR(INDEX('Voies de collecte'!C:C,MATCH(Carac[[#This Row],[Voie de collecte recommandée]],'Voies de collecte'!B:B,0)),"")</f>
        <v>Valorisation</v>
      </c>
      <c r="K53" s="18">
        <f>IFERROR(VLOOKUP(B53,Équipement!D:E,2,FALSE),"")</f>
        <v>5</v>
      </c>
      <c r="L53" s="21" t="str">
        <f>IFERROR(INDEX(Équipement!B:B,MATCH(Pesée!B53,Équipement!D:D,0)),"")</f>
        <v>Livraison</v>
      </c>
      <c r="M53" s="21">
        <f>VLOOKUP(Carac[[#This Row],[Équipement (Zone + Voie)]],Équipement!D:H,5,FALSE)</f>
        <v>73</v>
      </c>
      <c r="N53" s="25">
        <f>IFERROR(IF(Carac[[#This Row],[Fréquence]]="ponctuel",Carac[[#This Row],[Masse 
(kg) ]],Carac[[#This Row],[Masse 
(kg) ]]*Carac[[#This Row],[Facteur d''annualisation]]),0)</f>
        <v>781.09999999999991</v>
      </c>
    </row>
    <row r="54" spans="2:14" ht="19.899999999999999" customHeight="1" x14ac:dyDescent="0.35">
      <c r="B54" s="11" t="s">
        <v>129</v>
      </c>
      <c r="C54" s="11" t="s">
        <v>47</v>
      </c>
      <c r="D54" s="66">
        <v>3.1</v>
      </c>
      <c r="E54" s="19" t="s">
        <v>67</v>
      </c>
      <c r="F54" s="76" t="str">
        <f>IFERROR(INDEX(Équipement!C:C,MATCH(Carac[[#This Row],[Équipement (Zone + Voie)]],Équipement!D:D,0)),"")</f>
        <v>Collecte des matières recyclables</v>
      </c>
      <c r="G54" s="17" t="str">
        <f>IFERROR(INDEX('Grille de tri'!C:C,MATCH(Pesée!C54,'Grille de tri'!B:B,0)),"")</f>
        <v>Collecte des matières recyclables</v>
      </c>
      <c r="H54" s="17" t="str">
        <f>IF(Carac[[#This Row],[Voie de collecte actuelle]]=Carac[[#This Row],[Voie de collecte recommandée]],"bien trié","mal trié")</f>
        <v>bien trié</v>
      </c>
      <c r="I54" s="17" t="str">
        <f>IFERROR(INDEX('Voies de collecte'!C:C,MATCH(Carac[[#This Row],[Voie de collecte actuelle]],'Voies de collecte'!B:B,0)),"")</f>
        <v>Valorisation</v>
      </c>
      <c r="J54" s="17" t="str">
        <f>IFERROR(INDEX('Voies de collecte'!C:C,MATCH(Carac[[#This Row],[Voie de collecte recommandée]],'Voies de collecte'!B:B,0)),"")</f>
        <v>Valorisation</v>
      </c>
      <c r="K54" s="18">
        <f>IFERROR(VLOOKUP(B54,Équipement!D:E,2,FALSE),"")</f>
        <v>5</v>
      </c>
      <c r="L54" s="21" t="str">
        <f>IFERROR(INDEX(Équipement!B:B,MATCH(Pesée!B54,Équipement!D:D,0)),"")</f>
        <v>Livraison</v>
      </c>
      <c r="M54" s="21">
        <f>VLOOKUP(Carac[[#This Row],[Équipement (Zone + Voie)]],Équipement!D:H,5,FALSE)</f>
        <v>73</v>
      </c>
      <c r="N54" s="25">
        <f>IFERROR(IF(Carac[[#This Row],[Fréquence]]="ponctuel",Carac[[#This Row],[Masse 
(kg) ]],Carac[[#This Row],[Masse 
(kg) ]]*Carac[[#This Row],[Facteur d''annualisation]]),0)</f>
        <v>226.3</v>
      </c>
    </row>
    <row r="55" spans="2:14" ht="19.899999999999999" customHeight="1" x14ac:dyDescent="0.35">
      <c r="B55" s="11" t="s">
        <v>129</v>
      </c>
      <c r="C55" s="11" t="s">
        <v>49</v>
      </c>
      <c r="D55" s="66">
        <v>15.2</v>
      </c>
      <c r="E55" s="19" t="s">
        <v>67</v>
      </c>
      <c r="F55" s="76" t="str">
        <f>IFERROR(INDEX(Équipement!C:C,MATCH(Carac[[#This Row],[Équipement (Zone + Voie)]],Équipement!D:D,0)),"")</f>
        <v>Collecte des matières recyclables</v>
      </c>
      <c r="G55" s="17" t="str">
        <f>IFERROR(INDEX('Grille de tri'!C:C,MATCH(Pesée!C55,'Grille de tri'!B:B,0)),"")</f>
        <v>Collecte des matières recyclables</v>
      </c>
      <c r="H55" s="17" t="str">
        <f>IF(Carac[[#This Row],[Voie de collecte actuelle]]=Carac[[#This Row],[Voie de collecte recommandée]],"bien trié","mal trié")</f>
        <v>bien trié</v>
      </c>
      <c r="I55" s="17" t="str">
        <f>IFERROR(INDEX('Voies de collecte'!C:C,MATCH(Carac[[#This Row],[Voie de collecte actuelle]],'Voies de collecte'!B:B,0)),"")</f>
        <v>Valorisation</v>
      </c>
      <c r="J55" s="17" t="str">
        <f>IFERROR(INDEX('Voies de collecte'!C:C,MATCH(Carac[[#This Row],[Voie de collecte recommandée]],'Voies de collecte'!B:B,0)),"")</f>
        <v>Valorisation</v>
      </c>
      <c r="K55" s="18">
        <f>IFERROR(VLOOKUP(B55,Équipement!D:E,2,FALSE),"")</f>
        <v>5</v>
      </c>
      <c r="L55" s="21" t="str">
        <f>IFERROR(INDEX(Équipement!B:B,MATCH(Pesée!B55,Équipement!D:D,0)),"")</f>
        <v>Livraison</v>
      </c>
      <c r="M55" s="21">
        <f>VLOOKUP(Carac[[#This Row],[Équipement (Zone + Voie)]],Équipement!D:H,5,FALSE)</f>
        <v>73</v>
      </c>
      <c r="N55" s="25">
        <f>IFERROR(IF(Carac[[#This Row],[Fréquence]]="ponctuel",Carac[[#This Row],[Masse 
(kg) ]],Carac[[#This Row],[Masse 
(kg) ]]*Carac[[#This Row],[Facteur d''annualisation]]),0)</f>
        <v>1109.5999999999999</v>
      </c>
    </row>
    <row r="56" spans="2:14" ht="19.899999999999999" customHeight="1" x14ac:dyDescent="0.35">
      <c r="B56" s="11" t="s">
        <v>129</v>
      </c>
      <c r="C56" s="11" t="s">
        <v>50</v>
      </c>
      <c r="D56" s="66">
        <v>37.799999999999997</v>
      </c>
      <c r="E56" s="19" t="s">
        <v>67</v>
      </c>
      <c r="F56" s="76" t="str">
        <f>IFERROR(INDEX(Équipement!C:C,MATCH(Carac[[#This Row],[Équipement (Zone + Voie)]],Équipement!D:D,0)),"")</f>
        <v>Collecte des matières recyclables</v>
      </c>
      <c r="G56" s="17" t="str">
        <f>IFERROR(INDEX('Grille de tri'!C:C,MATCH(Pesée!C56,'Grille de tri'!B:B,0)),"")</f>
        <v>Collecte des matières recyclables</v>
      </c>
      <c r="H56" s="17" t="str">
        <f>IF(Carac[[#This Row],[Voie de collecte actuelle]]=Carac[[#This Row],[Voie de collecte recommandée]],"bien trié","mal trié")</f>
        <v>bien trié</v>
      </c>
      <c r="I56" s="17" t="str">
        <f>IFERROR(INDEX('Voies de collecte'!C:C,MATCH(Carac[[#This Row],[Voie de collecte actuelle]],'Voies de collecte'!B:B,0)),"")</f>
        <v>Valorisation</v>
      </c>
      <c r="J56" s="17" t="str">
        <f>IFERROR(INDEX('Voies de collecte'!C:C,MATCH(Carac[[#This Row],[Voie de collecte recommandée]],'Voies de collecte'!B:B,0)),"")</f>
        <v>Valorisation</v>
      </c>
      <c r="K56" s="18">
        <f>IFERROR(VLOOKUP(B56,Équipement!D:E,2,FALSE),"")</f>
        <v>5</v>
      </c>
      <c r="L56" s="21" t="str">
        <f>IFERROR(INDEX(Équipement!B:B,MATCH(Pesée!B56,Équipement!D:D,0)),"")</f>
        <v>Livraison</v>
      </c>
      <c r="M56" s="21">
        <f>VLOOKUP(Carac[[#This Row],[Équipement (Zone + Voie)]],Équipement!D:H,5,FALSE)</f>
        <v>73</v>
      </c>
      <c r="N56" s="25">
        <f>IFERROR(IF(Carac[[#This Row],[Fréquence]]="ponctuel",Carac[[#This Row],[Masse 
(kg) ]],Carac[[#This Row],[Masse 
(kg) ]]*Carac[[#This Row],[Facteur d''annualisation]]),0)</f>
        <v>2759.3999999999996</v>
      </c>
    </row>
    <row r="57" spans="2:14" ht="19.899999999999999" customHeight="1" x14ac:dyDescent="0.35">
      <c r="B57" s="11" t="s">
        <v>129</v>
      </c>
      <c r="C57" s="11" t="s">
        <v>3</v>
      </c>
      <c r="D57" s="66">
        <v>26.7</v>
      </c>
      <c r="E57" s="19" t="s">
        <v>67</v>
      </c>
      <c r="F57" s="76" t="str">
        <f>IFERROR(INDEX(Équipement!C:C,MATCH(Carac[[#This Row],[Équipement (Zone + Voie)]],Équipement!D:D,0)),"")</f>
        <v>Collecte des matières recyclables</v>
      </c>
      <c r="G57" s="17" t="str">
        <f>IFERROR(INDEX('Grille de tri'!C:C,MATCH(Pesée!C57,'Grille de tri'!B:B,0)),"")</f>
        <v>Collecte des MO</v>
      </c>
      <c r="H57" s="17" t="str">
        <f>IF(Carac[[#This Row],[Voie de collecte actuelle]]=Carac[[#This Row],[Voie de collecte recommandée]],"bien trié","mal trié")</f>
        <v>mal trié</v>
      </c>
      <c r="I57" s="17" t="str">
        <f>IFERROR(INDEX('Voies de collecte'!C:C,MATCH(Carac[[#This Row],[Voie de collecte actuelle]],'Voies de collecte'!B:B,0)),"")</f>
        <v>Valorisation</v>
      </c>
      <c r="J57" s="17" t="str">
        <f>IFERROR(INDEX('Voies de collecte'!C:C,MATCH(Carac[[#This Row],[Voie de collecte recommandée]],'Voies de collecte'!B:B,0)),"")</f>
        <v>Valorisation</v>
      </c>
      <c r="K57" s="18">
        <f>IFERROR(VLOOKUP(B57,Équipement!D:E,2,FALSE),"")</f>
        <v>5</v>
      </c>
      <c r="L57" s="21" t="str">
        <f>IFERROR(INDEX(Équipement!B:B,MATCH(Pesée!B57,Équipement!D:D,0)),"")</f>
        <v>Livraison</v>
      </c>
      <c r="M57" s="21">
        <f>VLOOKUP(Carac[[#This Row],[Équipement (Zone + Voie)]],Équipement!D:H,5,FALSE)</f>
        <v>73</v>
      </c>
      <c r="N57" s="25">
        <f>IFERROR(IF(Carac[[#This Row],[Fréquence]]="ponctuel",Carac[[#This Row],[Masse 
(kg) ]],Carac[[#This Row],[Masse 
(kg) ]]*Carac[[#This Row],[Facteur d''annualisation]]),0)</f>
        <v>1949.1</v>
      </c>
    </row>
    <row r="58" spans="2:14" ht="19.899999999999999" customHeight="1" x14ac:dyDescent="0.35">
      <c r="B58" s="11" t="s">
        <v>129</v>
      </c>
      <c r="C58" s="11" t="s">
        <v>55</v>
      </c>
      <c r="D58" s="66">
        <v>37.9</v>
      </c>
      <c r="E58" s="19" t="s">
        <v>67</v>
      </c>
      <c r="F58" s="76" t="str">
        <f>IFERROR(INDEX(Équipement!C:C,MATCH(Carac[[#This Row],[Équipement (Zone + Voie)]],Équipement!D:D,0)),"")</f>
        <v>Collecte des matières recyclables</v>
      </c>
      <c r="G58" s="17" t="str">
        <f>IFERROR(INDEX('Grille de tri'!C:C,MATCH(Pesée!C58,'Grille de tri'!B:B,0)),"")</f>
        <v>Collecte spéciale - RD</v>
      </c>
      <c r="H58" s="17" t="str">
        <f>IF(Carac[[#This Row],[Voie de collecte actuelle]]=Carac[[#This Row],[Voie de collecte recommandée]],"bien trié","mal trié")</f>
        <v>mal trié</v>
      </c>
      <c r="I58" s="17" t="str">
        <f>IFERROR(INDEX('Voies de collecte'!C:C,MATCH(Carac[[#This Row],[Voie de collecte actuelle]],'Voies de collecte'!B:B,0)),"")</f>
        <v>Valorisation</v>
      </c>
      <c r="J58" s="17" t="str">
        <f>IFERROR(INDEX('Voies de collecte'!C:C,MATCH(Carac[[#This Row],[Voie de collecte recommandée]],'Voies de collecte'!B:B,0)),"")</f>
        <v>Valorisation</v>
      </c>
      <c r="K58" s="18">
        <f>IFERROR(VLOOKUP(B58,Équipement!D:E,2,FALSE),"")</f>
        <v>5</v>
      </c>
      <c r="L58" s="21" t="str">
        <f>IFERROR(INDEX(Équipement!B:B,MATCH(Pesée!B58,Équipement!D:D,0)),"")</f>
        <v>Livraison</v>
      </c>
      <c r="M58" s="21">
        <f>VLOOKUP(Carac[[#This Row],[Équipement (Zone + Voie)]],Équipement!D:H,5,FALSE)</f>
        <v>73</v>
      </c>
      <c r="N58" s="25">
        <f>IFERROR(IF(Carac[[#This Row],[Fréquence]]="ponctuel",Carac[[#This Row],[Masse 
(kg) ]],Carac[[#This Row],[Masse 
(kg) ]]*Carac[[#This Row],[Facteur d''annualisation]]),0)</f>
        <v>2766.7</v>
      </c>
    </row>
    <row r="59" spans="2:14" ht="19.899999999999999" customHeight="1" x14ac:dyDescent="0.35">
      <c r="B59" s="11" t="s">
        <v>129</v>
      </c>
      <c r="C59" s="11" t="s">
        <v>99</v>
      </c>
      <c r="D59" s="66">
        <v>4.5</v>
      </c>
      <c r="E59" s="19" t="s">
        <v>67</v>
      </c>
      <c r="F59" s="76" t="str">
        <f>IFERROR(INDEX(Équipement!C:C,MATCH(Carac[[#This Row],[Équipement (Zone + Voie)]],Équipement!D:D,0)),"")</f>
        <v>Collecte des matières recyclables</v>
      </c>
      <c r="G59" s="17" t="str">
        <f>IFERROR(INDEX('Grille de tri'!C:C,MATCH(Pesée!C59,'Grille de tri'!B:B,0)),"")</f>
        <v>Ordures</v>
      </c>
      <c r="H59" s="17" t="str">
        <f>IF(Carac[[#This Row],[Voie de collecte actuelle]]=Carac[[#This Row],[Voie de collecte recommandée]],"bien trié","mal trié")</f>
        <v>mal trié</v>
      </c>
      <c r="I59" s="17" t="str">
        <f>IFERROR(INDEX('Voies de collecte'!C:C,MATCH(Carac[[#This Row],[Voie de collecte actuelle]],'Voies de collecte'!B:B,0)),"")</f>
        <v>Valorisation</v>
      </c>
      <c r="J59" s="17" t="str">
        <f>IFERROR(INDEX('Voies de collecte'!C:C,MATCH(Carac[[#This Row],[Voie de collecte recommandée]],'Voies de collecte'!B:B,0)),"")</f>
        <v>Élimination</v>
      </c>
      <c r="K59" s="18">
        <f>IFERROR(VLOOKUP(B59,Équipement!D:E,2,FALSE),"")</f>
        <v>5</v>
      </c>
      <c r="L59" s="21" t="str">
        <f>IFERROR(INDEX(Équipement!B:B,MATCH(Pesée!B59,Équipement!D:D,0)),"")</f>
        <v>Livraison</v>
      </c>
      <c r="M59" s="21">
        <f>VLOOKUP(Carac[[#This Row],[Équipement (Zone + Voie)]],Équipement!D:H,5,FALSE)</f>
        <v>73</v>
      </c>
      <c r="N59" s="25">
        <f>IFERROR(IF(Carac[[#This Row],[Fréquence]]="ponctuel",Carac[[#This Row],[Masse 
(kg) ]],Carac[[#This Row],[Masse 
(kg) ]]*Carac[[#This Row],[Facteur d''annualisation]]),0)</f>
        <v>328.5</v>
      </c>
    </row>
    <row r="60" spans="2:14" ht="19.899999999999999" customHeight="1" x14ac:dyDescent="0.35">
      <c r="B60" s="71"/>
      <c r="C60" s="72"/>
      <c r="D60" s="73"/>
      <c r="E60" s="74"/>
      <c r="F60" s="76" t="str">
        <f>IFERROR(INDEX(Équipement!C:C,MATCH(Carac[[#This Row],[Équipement (Zone + Voie)]],Équipement!D:D,0)),"")</f>
        <v/>
      </c>
      <c r="G60" s="17" t="str">
        <f>IFERROR(INDEX('Grille de tri'!C:C,MATCH(Pesée!C60,'Grille de tri'!B:B,0)),"")</f>
        <v/>
      </c>
      <c r="H60" s="17" t="str">
        <f>IF(Carac[[#This Row],[Voie de collecte actuelle]]=Carac[[#This Row],[Voie de collecte recommandée]],"bien trié","mal trié")</f>
        <v>bien trié</v>
      </c>
      <c r="I60" s="17" t="str">
        <f>IFERROR(INDEX('Voies de collecte'!C:C,MATCH(Carac[[#This Row],[Voie de collecte actuelle]],'Voies de collecte'!B:B,0)),"")</f>
        <v/>
      </c>
      <c r="J60" s="17" t="str">
        <f>IFERROR(INDEX('Voies de collecte'!C:C,MATCH(Carac[[#This Row],[Voie de collecte recommandée]],'Voies de collecte'!B:B,0)),"")</f>
        <v/>
      </c>
      <c r="K60" s="18" t="str">
        <f>IFERROR(VLOOKUP(B60,Équipement!D:E,2,FALSE),"")</f>
        <v/>
      </c>
      <c r="L60" s="75"/>
      <c r="M60" s="21" t="e">
        <f>VLOOKUP(Carac[[#This Row],[Équipement (Zone + Voie)]],Équipement!D:H,5,FALSE)</f>
        <v>#N/A</v>
      </c>
      <c r="N60" s="25">
        <f>IFERROR(IF(Carac[[#This Row],[Fréquence]]="ponctuel",Carac[[#This Row],[Masse 
(kg) ]],Carac[[#This Row],[Masse 
(kg) ]]*Carac[[#This Row],[Facteur d''annualisation]]),0)</f>
        <v>0</v>
      </c>
    </row>
    <row r="61" spans="2:14" ht="19.899999999999999" customHeight="1" x14ac:dyDescent="0.35">
      <c r="C61" s="22"/>
      <c r="D61" s="66"/>
      <c r="E61" s="19"/>
      <c r="F61" s="76" t="str">
        <f>IFERROR(INDEX(Équipement!C:C,MATCH(Carac[[#This Row],[Équipement (Zone + Voie)]],Équipement!D:D,0)),"")</f>
        <v/>
      </c>
      <c r="G61" s="17" t="str">
        <f>IFERROR(INDEX('Grille de tri'!C:C,MATCH(Pesée!C61,'Grille de tri'!B:B,0)),"")</f>
        <v/>
      </c>
      <c r="H61" s="17" t="str">
        <f>IF(Carac[[#This Row],[Voie de collecte actuelle]]=Carac[[#This Row],[Voie de collecte recommandée]],"bien trié","mal trié")</f>
        <v>bien trié</v>
      </c>
      <c r="I61" s="17" t="str">
        <f>IFERROR(INDEX('Voies de collecte'!C:C,MATCH(Carac[[#This Row],[Voie de collecte actuelle]],'Voies de collecte'!B:B,0)),"")</f>
        <v/>
      </c>
      <c r="J61" s="17" t="str">
        <f>IFERROR(INDEX('Voies de collecte'!C:C,MATCH(Carac[[#This Row],[Voie de collecte recommandée]],'Voies de collecte'!B:B,0)),"")</f>
        <v/>
      </c>
      <c r="K61" s="18" t="str">
        <f>IFERROR(VLOOKUP(B61,Équipement!D:E,2,FALSE),"")</f>
        <v/>
      </c>
      <c r="L61" s="21" t="str">
        <f>IFERROR(INDEX(Équipement!B:B,MATCH(Pesée!B61,Équipement!D:D,0)),"")</f>
        <v/>
      </c>
      <c r="M61" s="21" t="e">
        <f>VLOOKUP(Carac[[#This Row],[Équipement (Zone + Voie)]],Équipement!D:H,5,FALSE)</f>
        <v>#N/A</v>
      </c>
      <c r="N61" s="25">
        <f>IFERROR(IF(Carac[[#This Row],[Fréquence]]="ponctuel",Carac[[#This Row],[Masse 
(kg) ]],Carac[[#This Row],[Masse 
(kg) ]]*Carac[[#This Row],[Facteur d''annualisation]]),0)</f>
        <v>0</v>
      </c>
    </row>
    <row r="62" spans="2:14" ht="19.899999999999999" customHeight="1" x14ac:dyDescent="0.35">
      <c r="D62" s="66"/>
      <c r="E62" s="19"/>
      <c r="F62" s="76" t="str">
        <f>IFERROR(INDEX(Équipement!C:C,MATCH(Carac[[#This Row],[Équipement (Zone + Voie)]],Équipement!D:D,0)),"")</f>
        <v/>
      </c>
      <c r="G62" s="17" t="str">
        <f>IFERROR(INDEX('Grille de tri'!C:C,MATCH(Pesée!C62,'Grille de tri'!B:B,0)),"")</f>
        <v/>
      </c>
      <c r="H62" s="17" t="str">
        <f>IF(Carac[[#This Row],[Voie de collecte actuelle]]=Carac[[#This Row],[Voie de collecte recommandée]],"bien trié","mal trié")</f>
        <v>bien trié</v>
      </c>
      <c r="I62" s="17" t="str">
        <f>IFERROR(INDEX('Voies de collecte'!C:C,MATCH(Carac[[#This Row],[Voie de collecte actuelle]],'Voies de collecte'!B:B,0)),"")</f>
        <v/>
      </c>
      <c r="J62" s="17" t="str">
        <f>IFERROR(INDEX('Voies de collecte'!C:C,MATCH(Carac[[#This Row],[Voie de collecte recommandée]],'Voies de collecte'!B:B,0)),"")</f>
        <v/>
      </c>
      <c r="K62" s="18" t="str">
        <f>IFERROR(VLOOKUP(B62,Équipement!D:E,2,FALSE),"")</f>
        <v/>
      </c>
      <c r="L62" s="21" t="str">
        <f>IFERROR(INDEX(Équipement!B:B,MATCH(Pesée!B62,Équipement!D:D,0)),"")</f>
        <v/>
      </c>
      <c r="M62" s="21" t="e">
        <f>VLOOKUP(Carac[[#This Row],[Équipement (Zone + Voie)]],Équipement!D:H,5,FALSE)</f>
        <v>#N/A</v>
      </c>
      <c r="N62" s="25">
        <f>IFERROR(IF(Carac[[#This Row],[Fréquence]]="ponctuel",Carac[[#This Row],[Masse 
(kg) ]],Carac[[#This Row],[Masse 
(kg) ]]*Carac[[#This Row],[Facteur d''annualisation]]),0)</f>
        <v>0</v>
      </c>
    </row>
    <row r="63" spans="2:14" ht="19.899999999999999" customHeight="1" x14ac:dyDescent="0.35">
      <c r="D63" s="66"/>
      <c r="E63" s="19"/>
      <c r="F63" s="76" t="str">
        <f>IFERROR(INDEX(Équipement!C:C,MATCH(Carac[[#This Row],[Équipement (Zone + Voie)]],Équipement!D:D,0)),"")</f>
        <v/>
      </c>
      <c r="G63" s="17" t="str">
        <f>IFERROR(INDEX('Grille de tri'!C:C,MATCH(Pesée!C63,'Grille de tri'!B:B,0)),"")</f>
        <v/>
      </c>
      <c r="H63" s="17" t="str">
        <f>IF(Carac[[#This Row],[Voie de collecte actuelle]]=Carac[[#This Row],[Voie de collecte recommandée]],"bien trié","mal trié")</f>
        <v>bien trié</v>
      </c>
      <c r="I63" s="17" t="str">
        <f>IFERROR(INDEX('Voies de collecte'!C:C,MATCH(Carac[[#This Row],[Voie de collecte actuelle]],'Voies de collecte'!B:B,0)),"")</f>
        <v/>
      </c>
      <c r="J63" s="17" t="str">
        <f>IFERROR(INDEX('Voies de collecte'!C:C,MATCH(Carac[[#This Row],[Voie de collecte recommandée]],'Voies de collecte'!B:B,0)),"")</f>
        <v/>
      </c>
      <c r="K63" s="18" t="str">
        <f>IFERROR(VLOOKUP(B63,Équipement!D:E,2,FALSE),"")</f>
        <v/>
      </c>
      <c r="L63" s="21" t="str">
        <f>IFERROR(INDEX(Équipement!B:B,MATCH(Pesée!B63,Équipement!D:D,0)),"")</f>
        <v/>
      </c>
      <c r="M63" s="21" t="e">
        <f>VLOOKUP(Carac[[#This Row],[Équipement (Zone + Voie)]],Équipement!D:H,5,FALSE)</f>
        <v>#N/A</v>
      </c>
      <c r="N63" s="25">
        <f>IFERROR(IF(Carac[[#This Row],[Fréquence]]="ponctuel",Carac[[#This Row],[Masse 
(kg) ]],Carac[[#This Row],[Masse 
(kg) ]]*Carac[[#This Row],[Facteur d''annualisation]]),0)</f>
        <v>0</v>
      </c>
    </row>
    <row r="64" spans="2:14" ht="19.899999999999999" customHeight="1" x14ac:dyDescent="0.35">
      <c r="D64" s="66"/>
      <c r="E64" s="19"/>
      <c r="F64" s="76" t="str">
        <f>IFERROR(INDEX(Équipement!C:C,MATCH(Carac[[#This Row],[Équipement (Zone + Voie)]],Équipement!D:D,0)),"")</f>
        <v/>
      </c>
      <c r="G64" s="17" t="str">
        <f>IFERROR(INDEX('Grille de tri'!C:C,MATCH(Pesée!C64,'Grille de tri'!B:B,0)),"")</f>
        <v/>
      </c>
      <c r="H64" s="17" t="str">
        <f>IF(Carac[[#This Row],[Voie de collecte actuelle]]=Carac[[#This Row],[Voie de collecte recommandée]],"bien trié","mal trié")</f>
        <v>bien trié</v>
      </c>
      <c r="I64" s="17" t="str">
        <f>IFERROR(INDEX('Voies de collecte'!C:C,MATCH(Carac[[#This Row],[Voie de collecte actuelle]],'Voies de collecte'!B:B,0)),"")</f>
        <v/>
      </c>
      <c r="J64" s="17" t="str">
        <f>IFERROR(INDEX('Voies de collecte'!C:C,MATCH(Carac[[#This Row],[Voie de collecte recommandée]],'Voies de collecte'!B:B,0)),"")</f>
        <v/>
      </c>
      <c r="K64" s="18" t="str">
        <f>IFERROR(VLOOKUP(B64,Équipement!D:E,2,FALSE),"")</f>
        <v/>
      </c>
      <c r="L64" s="21" t="str">
        <f>IFERROR(INDEX(Équipement!B:B,MATCH(Pesée!B64,Équipement!D:D,0)),"")</f>
        <v/>
      </c>
      <c r="M64" s="21" t="e">
        <f>VLOOKUP(Carac[[#This Row],[Équipement (Zone + Voie)]],Équipement!D:H,5,FALSE)</f>
        <v>#N/A</v>
      </c>
      <c r="N64" s="25">
        <f>IFERROR(IF(Carac[[#This Row],[Fréquence]]="ponctuel",Carac[[#This Row],[Masse 
(kg) ]],Carac[[#This Row],[Masse 
(kg) ]]*Carac[[#This Row],[Facteur d''annualisation]]),0)</f>
        <v>0</v>
      </c>
    </row>
    <row r="65" spans="4:14" ht="19.899999999999999" customHeight="1" x14ac:dyDescent="0.35">
      <c r="D65" s="66"/>
      <c r="E65" s="19"/>
      <c r="F65" s="76" t="str">
        <f>IFERROR(INDEX(Équipement!C:C,MATCH(Carac[[#This Row],[Équipement (Zone + Voie)]],Équipement!D:D,0)),"")</f>
        <v/>
      </c>
      <c r="G65" s="17" t="str">
        <f>IFERROR(INDEX('Grille de tri'!C:C,MATCH(Pesée!C65,'Grille de tri'!B:B,0)),"")</f>
        <v/>
      </c>
      <c r="H65" s="17" t="str">
        <f>IF(Carac[[#This Row],[Voie de collecte actuelle]]=Carac[[#This Row],[Voie de collecte recommandée]],"bien trié","mal trié")</f>
        <v>bien trié</v>
      </c>
      <c r="I65" s="17" t="str">
        <f>IFERROR(INDEX('Voies de collecte'!C:C,MATCH(Carac[[#This Row],[Voie de collecte actuelle]],'Voies de collecte'!B:B,0)),"")</f>
        <v/>
      </c>
      <c r="J65" s="17" t="str">
        <f>IFERROR(INDEX('Voies de collecte'!C:C,MATCH(Carac[[#This Row],[Voie de collecte recommandée]],'Voies de collecte'!B:B,0)),"")</f>
        <v/>
      </c>
      <c r="K65" s="18" t="str">
        <f>IFERROR(VLOOKUP(B65,Équipement!D:E,2,FALSE),"")</f>
        <v/>
      </c>
      <c r="L65" s="21" t="str">
        <f>IFERROR(INDEX(Équipement!B:B,MATCH(Pesée!B65,Équipement!D:D,0)),"")</f>
        <v/>
      </c>
      <c r="M65" s="21" t="e">
        <f>VLOOKUP(Carac[[#This Row],[Équipement (Zone + Voie)]],Équipement!D:H,5,FALSE)</f>
        <v>#N/A</v>
      </c>
      <c r="N65" s="25">
        <f>IFERROR(IF(Carac[[#This Row],[Fréquence]]="ponctuel",Carac[[#This Row],[Masse 
(kg) ]],Carac[[#This Row],[Masse 
(kg) ]]*Carac[[#This Row],[Facteur d''annualisation]]),0)</f>
        <v>0</v>
      </c>
    </row>
    <row r="66" spans="4:14" ht="19.899999999999999" customHeight="1" x14ac:dyDescent="0.35">
      <c r="D66" s="66"/>
      <c r="E66" s="19"/>
      <c r="F66" s="76" t="str">
        <f>IFERROR(INDEX(Équipement!C:C,MATCH(Carac[[#This Row],[Équipement (Zone + Voie)]],Équipement!D:D,0)),"")</f>
        <v/>
      </c>
      <c r="G66" s="17" t="str">
        <f>IFERROR(INDEX('Grille de tri'!C:C,MATCH(Pesée!C66,'Grille de tri'!B:B,0)),"")</f>
        <v/>
      </c>
      <c r="H66" s="17" t="str">
        <f>IF(Carac[[#This Row],[Voie de collecte actuelle]]=Carac[[#This Row],[Voie de collecte recommandée]],"bien trié","mal trié")</f>
        <v>bien trié</v>
      </c>
      <c r="I66" s="17" t="str">
        <f>IFERROR(INDEX('Voies de collecte'!C:C,MATCH(Carac[[#This Row],[Voie de collecte actuelle]],'Voies de collecte'!B:B,0)),"")</f>
        <v/>
      </c>
      <c r="J66" s="17" t="str">
        <f>IFERROR(INDEX('Voies de collecte'!C:C,MATCH(Carac[[#This Row],[Voie de collecte recommandée]],'Voies de collecte'!B:B,0)),"")</f>
        <v/>
      </c>
      <c r="K66" s="18" t="str">
        <f>IFERROR(VLOOKUP(B66,Équipement!D:E,2,FALSE),"")</f>
        <v/>
      </c>
      <c r="L66" s="21" t="str">
        <f>IFERROR(INDEX(Équipement!B:B,MATCH(Pesée!B66,Équipement!D:D,0)),"")</f>
        <v/>
      </c>
      <c r="M66" s="21" t="e">
        <f>VLOOKUP(Carac[[#This Row],[Équipement (Zone + Voie)]],Équipement!D:H,5,FALSE)</f>
        <v>#N/A</v>
      </c>
      <c r="N66" s="25">
        <f>IFERROR(IF(Carac[[#This Row],[Fréquence]]="ponctuel",Carac[[#This Row],[Masse 
(kg) ]],Carac[[#This Row],[Masse 
(kg) ]]*Carac[[#This Row],[Facteur d''annualisation]]),0)</f>
        <v>0</v>
      </c>
    </row>
    <row r="67" spans="4:14" ht="19.899999999999999" customHeight="1" x14ac:dyDescent="0.35">
      <c r="D67" s="66"/>
      <c r="E67" s="19"/>
      <c r="F67" s="76" t="str">
        <f>IFERROR(INDEX(Équipement!C:C,MATCH(Carac[[#This Row],[Équipement (Zone + Voie)]],Équipement!D:D,0)),"")</f>
        <v/>
      </c>
      <c r="G67" s="17" t="str">
        <f>IFERROR(INDEX('Grille de tri'!C:C,MATCH(Pesée!C67,'Grille de tri'!B:B,0)),"")</f>
        <v/>
      </c>
      <c r="H67" s="17" t="str">
        <f>IF(Carac[[#This Row],[Voie de collecte actuelle]]=Carac[[#This Row],[Voie de collecte recommandée]],"bien trié","mal trié")</f>
        <v>bien trié</v>
      </c>
      <c r="I67" s="17" t="str">
        <f>IFERROR(INDEX('Voies de collecte'!C:C,MATCH(Carac[[#This Row],[Voie de collecte actuelle]],'Voies de collecte'!B:B,0)),"")</f>
        <v/>
      </c>
      <c r="J67" s="17" t="str">
        <f>IFERROR(INDEX('Voies de collecte'!C:C,MATCH(Carac[[#This Row],[Voie de collecte recommandée]],'Voies de collecte'!B:B,0)),"")</f>
        <v/>
      </c>
      <c r="K67" s="18" t="str">
        <f>IFERROR(VLOOKUP(B67,Équipement!D:E,2,FALSE),"")</f>
        <v/>
      </c>
      <c r="L67" s="21" t="str">
        <f>IFERROR(INDEX(Équipement!B:B,MATCH(Pesée!B67,Équipement!D:D,0)),"")</f>
        <v/>
      </c>
      <c r="M67" s="21" t="e">
        <f>VLOOKUP(Carac[[#This Row],[Équipement (Zone + Voie)]],Équipement!D:H,5,FALSE)</f>
        <v>#N/A</v>
      </c>
      <c r="N67" s="25">
        <f>IFERROR(IF(Carac[[#This Row],[Fréquence]]="ponctuel",Carac[[#This Row],[Masse 
(kg) ]],Carac[[#This Row],[Masse 
(kg) ]]*Carac[[#This Row],[Facteur d''annualisation]]),0)</f>
        <v>0</v>
      </c>
    </row>
    <row r="68" spans="4:14" ht="19.899999999999999" customHeight="1" x14ac:dyDescent="0.35">
      <c r="D68" s="66"/>
      <c r="E68" s="19"/>
      <c r="F68" s="76" t="str">
        <f>IFERROR(INDEX(Équipement!C:C,MATCH(Carac[[#This Row],[Équipement (Zone + Voie)]],Équipement!D:D,0)),"")</f>
        <v/>
      </c>
      <c r="G68" s="17" t="str">
        <f>IFERROR(INDEX('Grille de tri'!C:C,MATCH(Pesée!C68,'Grille de tri'!B:B,0)),"")</f>
        <v/>
      </c>
      <c r="H68" s="17" t="str">
        <f>IF(Carac[[#This Row],[Voie de collecte actuelle]]=Carac[[#This Row],[Voie de collecte recommandée]],"bien trié","mal trié")</f>
        <v>bien trié</v>
      </c>
      <c r="I68" s="17" t="str">
        <f>IFERROR(INDEX('Voies de collecte'!C:C,MATCH(Carac[[#This Row],[Voie de collecte actuelle]],'Voies de collecte'!B:B,0)),"")</f>
        <v/>
      </c>
      <c r="J68" s="17" t="str">
        <f>IFERROR(INDEX('Voies de collecte'!C:C,MATCH(Carac[[#This Row],[Voie de collecte recommandée]],'Voies de collecte'!B:B,0)),"")</f>
        <v/>
      </c>
      <c r="K68" s="18" t="str">
        <f>IFERROR(VLOOKUP(B68,Équipement!D:E,2,FALSE),"")</f>
        <v/>
      </c>
      <c r="L68" s="21" t="str">
        <f>IFERROR(INDEX(Équipement!B:B,MATCH(Pesée!B68,Équipement!D:D,0)),"")</f>
        <v/>
      </c>
      <c r="M68" s="21" t="e">
        <f>VLOOKUP(Carac[[#This Row],[Équipement (Zone + Voie)]],Équipement!D:H,5,FALSE)</f>
        <v>#N/A</v>
      </c>
      <c r="N68" s="25">
        <f>IFERROR(IF(Carac[[#This Row],[Fréquence]]="ponctuel",Carac[[#This Row],[Masse 
(kg) ]],Carac[[#This Row],[Masse 
(kg) ]]*Carac[[#This Row],[Facteur d''annualisation]]),0)</f>
        <v>0</v>
      </c>
    </row>
    <row r="69" spans="4:14" ht="19.899999999999999" customHeight="1" x14ac:dyDescent="0.35">
      <c r="D69" s="66"/>
      <c r="E69" s="19"/>
      <c r="F69" s="76" t="str">
        <f>IFERROR(INDEX(Équipement!C:C,MATCH(Carac[[#This Row],[Équipement (Zone + Voie)]],Équipement!D:D,0)),"")</f>
        <v/>
      </c>
      <c r="G69" s="17" t="str">
        <f>IFERROR(INDEX('Grille de tri'!C:C,MATCH(Pesée!C69,'Grille de tri'!B:B,0)),"")</f>
        <v/>
      </c>
      <c r="H69" s="17" t="str">
        <f>IF(Carac[[#This Row],[Voie de collecte actuelle]]=Carac[[#This Row],[Voie de collecte recommandée]],"bien trié","mal trié")</f>
        <v>bien trié</v>
      </c>
      <c r="I69" s="17" t="str">
        <f>IFERROR(INDEX('Voies de collecte'!C:C,MATCH(Carac[[#This Row],[Voie de collecte actuelle]],'Voies de collecte'!B:B,0)),"")</f>
        <v/>
      </c>
      <c r="J69" s="17" t="str">
        <f>IFERROR(INDEX('Voies de collecte'!C:C,MATCH(Carac[[#This Row],[Voie de collecte recommandée]],'Voies de collecte'!B:B,0)),"")</f>
        <v/>
      </c>
      <c r="K69" s="18" t="str">
        <f>IFERROR(VLOOKUP(B69,Équipement!D:E,2,FALSE),"")</f>
        <v/>
      </c>
      <c r="L69" s="21" t="str">
        <f>IFERROR(INDEX(Équipement!B:B,MATCH(Pesée!B69,Équipement!D:D,0)),"")</f>
        <v/>
      </c>
      <c r="M69" s="21" t="e">
        <f>VLOOKUP(Carac[[#This Row],[Équipement (Zone + Voie)]],Équipement!D:H,5,FALSE)</f>
        <v>#N/A</v>
      </c>
      <c r="N69" s="25">
        <f>IFERROR(IF(Carac[[#This Row],[Fréquence]]="ponctuel",Carac[[#This Row],[Masse 
(kg) ]],Carac[[#This Row],[Masse 
(kg) ]]*Carac[[#This Row],[Facteur d''annualisation]]),0)</f>
        <v>0</v>
      </c>
    </row>
    <row r="70" spans="4:14" ht="19.899999999999999" customHeight="1" x14ac:dyDescent="0.35">
      <c r="D70" s="66"/>
      <c r="E70" s="19"/>
      <c r="F70" s="76" t="str">
        <f>IFERROR(INDEX(Équipement!C:C,MATCH(Carac[[#This Row],[Équipement (Zone + Voie)]],Équipement!D:D,0)),"")</f>
        <v/>
      </c>
      <c r="G70" s="17" t="str">
        <f>IFERROR(INDEX('Grille de tri'!C:C,MATCH(Pesée!C70,'Grille de tri'!B:B,0)),"")</f>
        <v/>
      </c>
      <c r="H70" s="17" t="str">
        <f>IF(Carac[[#This Row],[Voie de collecte actuelle]]=Carac[[#This Row],[Voie de collecte recommandée]],"bien trié","mal trié")</f>
        <v>bien trié</v>
      </c>
      <c r="I70" s="17" t="str">
        <f>IFERROR(INDEX('Voies de collecte'!C:C,MATCH(Carac[[#This Row],[Voie de collecte actuelle]],'Voies de collecte'!B:B,0)),"")</f>
        <v/>
      </c>
      <c r="J70" s="17" t="str">
        <f>IFERROR(INDEX('Voies de collecte'!C:C,MATCH(Carac[[#This Row],[Voie de collecte recommandée]],'Voies de collecte'!B:B,0)),"")</f>
        <v/>
      </c>
      <c r="K70" s="18" t="str">
        <f>IFERROR(VLOOKUP(B70,Équipement!D:E,2,FALSE),"")</f>
        <v/>
      </c>
      <c r="L70" s="21" t="str">
        <f>IFERROR(INDEX(Équipement!B:B,MATCH(Pesée!B70,Équipement!D:D,0)),"")</f>
        <v/>
      </c>
      <c r="M70" s="21" t="e">
        <f>VLOOKUP(Carac[[#This Row],[Équipement (Zone + Voie)]],Équipement!D:H,5,FALSE)</f>
        <v>#N/A</v>
      </c>
      <c r="N70" s="25">
        <f>IFERROR(IF(Carac[[#This Row],[Fréquence]]="ponctuel",Carac[[#This Row],[Masse 
(kg) ]],Carac[[#This Row],[Masse 
(kg) ]]*Carac[[#This Row],[Facteur d''annualisation]]),0)</f>
        <v>0</v>
      </c>
    </row>
    <row r="71" spans="4:14" ht="19.899999999999999" customHeight="1" x14ac:dyDescent="0.35">
      <c r="D71" s="66"/>
      <c r="E71" s="19"/>
      <c r="F71" s="76" t="str">
        <f>IFERROR(INDEX(Équipement!C:C,MATCH(Carac[[#This Row],[Équipement (Zone + Voie)]],Équipement!D:D,0)),"")</f>
        <v/>
      </c>
      <c r="G71" s="17" t="str">
        <f>IFERROR(INDEX('Grille de tri'!C:C,MATCH(Pesée!C71,'Grille de tri'!B:B,0)),"")</f>
        <v/>
      </c>
      <c r="H71" s="17" t="str">
        <f>IF(Carac[[#This Row],[Voie de collecte actuelle]]=Carac[[#This Row],[Voie de collecte recommandée]],"bien trié","mal trié")</f>
        <v>bien trié</v>
      </c>
      <c r="I71" s="17" t="str">
        <f>IFERROR(INDEX('Voies de collecte'!C:C,MATCH(Carac[[#This Row],[Voie de collecte actuelle]],'Voies de collecte'!B:B,0)),"")</f>
        <v/>
      </c>
      <c r="J71" s="17" t="str">
        <f>IFERROR(INDEX('Voies de collecte'!C:C,MATCH(Carac[[#This Row],[Voie de collecte recommandée]],'Voies de collecte'!B:B,0)),"")</f>
        <v/>
      </c>
      <c r="K71" s="18" t="str">
        <f>IFERROR(VLOOKUP(B71,Équipement!D:E,2,FALSE),"")</f>
        <v/>
      </c>
      <c r="L71" s="21" t="str">
        <f>IFERROR(INDEX(Équipement!B:B,MATCH(Pesée!B71,Équipement!D:D,0)),"")</f>
        <v/>
      </c>
      <c r="M71" s="21" t="e">
        <f>VLOOKUP(Carac[[#This Row],[Équipement (Zone + Voie)]],Équipement!D:H,5,FALSE)</f>
        <v>#N/A</v>
      </c>
      <c r="N71" s="25">
        <f>IFERROR(IF(Carac[[#This Row],[Fréquence]]="ponctuel",Carac[[#This Row],[Masse 
(kg) ]],Carac[[#This Row],[Masse 
(kg) ]]*Carac[[#This Row],[Facteur d''annualisation]]),0)</f>
        <v>0</v>
      </c>
    </row>
    <row r="72" spans="4:14" ht="19.899999999999999" customHeight="1" x14ac:dyDescent="0.35">
      <c r="D72" s="66"/>
      <c r="E72" s="19"/>
      <c r="F72" s="76" t="str">
        <f>IFERROR(INDEX(Équipement!C:C,MATCH(Carac[[#This Row],[Équipement (Zone + Voie)]],Équipement!D:D,0)),"")</f>
        <v/>
      </c>
      <c r="G72" s="17" t="str">
        <f>IFERROR(INDEX('Grille de tri'!C:C,MATCH(Pesée!C72,'Grille de tri'!B:B,0)),"")</f>
        <v/>
      </c>
      <c r="H72" s="17" t="str">
        <f>IF(Carac[[#This Row],[Voie de collecte actuelle]]=Carac[[#This Row],[Voie de collecte recommandée]],"bien trié","mal trié")</f>
        <v>bien trié</v>
      </c>
      <c r="I72" s="17" t="str">
        <f>IFERROR(INDEX('Voies de collecte'!C:C,MATCH(Carac[[#This Row],[Voie de collecte actuelle]],'Voies de collecte'!B:B,0)),"")</f>
        <v/>
      </c>
      <c r="J72" s="17" t="str">
        <f>IFERROR(INDEX('Voies de collecte'!C:C,MATCH(Carac[[#This Row],[Voie de collecte recommandée]],'Voies de collecte'!B:B,0)),"")</f>
        <v/>
      </c>
      <c r="K72" s="18" t="str">
        <f>IFERROR(VLOOKUP(B72,Équipement!D:E,2,FALSE),"")</f>
        <v/>
      </c>
      <c r="L72" s="21" t="str">
        <f>IFERROR(INDEX(Équipement!B:B,MATCH(Pesée!B72,Équipement!D:D,0)),"")</f>
        <v/>
      </c>
      <c r="M72" s="21" t="e">
        <f>VLOOKUP(Carac[[#This Row],[Équipement (Zone + Voie)]],Équipement!D:H,5,FALSE)</f>
        <v>#N/A</v>
      </c>
      <c r="N72" s="25">
        <f>IFERROR(IF(Carac[[#This Row],[Fréquence]]="ponctuel",Carac[[#This Row],[Masse 
(kg) ]],Carac[[#This Row],[Masse 
(kg) ]]*Carac[[#This Row],[Facteur d''annualisation]]),0)</f>
        <v>0</v>
      </c>
    </row>
    <row r="73" spans="4:14" ht="19.899999999999999" customHeight="1" x14ac:dyDescent="0.35">
      <c r="D73" s="66"/>
      <c r="E73" s="19"/>
      <c r="F73" s="76" t="str">
        <f>IFERROR(INDEX(Équipement!C:C,MATCH(Carac[[#This Row],[Équipement (Zone + Voie)]],Équipement!D:D,0)),"")</f>
        <v/>
      </c>
      <c r="G73" s="17" t="str">
        <f>IFERROR(INDEX('Grille de tri'!C:C,MATCH(Pesée!C73,'Grille de tri'!B:B,0)),"")</f>
        <v/>
      </c>
      <c r="H73" s="17" t="str">
        <f>IF(Carac[[#This Row],[Voie de collecte actuelle]]=Carac[[#This Row],[Voie de collecte recommandée]],"bien trié","mal trié")</f>
        <v>bien trié</v>
      </c>
      <c r="I73" s="17" t="str">
        <f>IFERROR(INDEX('Voies de collecte'!C:C,MATCH(Carac[[#This Row],[Voie de collecte actuelle]],'Voies de collecte'!B:B,0)),"")</f>
        <v/>
      </c>
      <c r="J73" s="17" t="str">
        <f>IFERROR(INDEX('Voies de collecte'!C:C,MATCH(Carac[[#This Row],[Voie de collecte recommandée]],'Voies de collecte'!B:B,0)),"")</f>
        <v/>
      </c>
      <c r="K73" s="18" t="str">
        <f>IFERROR(VLOOKUP(B73,Équipement!D:E,2,FALSE),"")</f>
        <v/>
      </c>
      <c r="L73" s="21" t="str">
        <f>IFERROR(INDEX(Équipement!B:B,MATCH(Pesée!B73,Équipement!D:D,0)),"")</f>
        <v/>
      </c>
      <c r="M73" s="21" t="e">
        <f>VLOOKUP(Carac[[#This Row],[Équipement (Zone + Voie)]],Équipement!D:H,5,FALSE)</f>
        <v>#N/A</v>
      </c>
      <c r="N73" s="25">
        <f>IFERROR(IF(Carac[[#This Row],[Fréquence]]="ponctuel",Carac[[#This Row],[Masse 
(kg) ]],Carac[[#This Row],[Masse 
(kg) ]]*Carac[[#This Row],[Facteur d''annualisation]]),0)</f>
        <v>0</v>
      </c>
    </row>
    <row r="74" spans="4:14" ht="19.899999999999999" customHeight="1" x14ac:dyDescent="0.35">
      <c r="D74" s="66"/>
      <c r="E74" s="19"/>
      <c r="F74" s="76" t="str">
        <f>IFERROR(INDEX(Équipement!C:C,MATCH(Carac[[#This Row],[Équipement (Zone + Voie)]],Équipement!D:D,0)),"")</f>
        <v/>
      </c>
      <c r="G74" s="17" t="str">
        <f>IFERROR(INDEX('Grille de tri'!C:C,MATCH(Pesée!C74,'Grille de tri'!B:B,0)),"")</f>
        <v/>
      </c>
      <c r="H74" s="17" t="str">
        <f>IF(Carac[[#This Row],[Voie de collecte actuelle]]=Carac[[#This Row],[Voie de collecte recommandée]],"bien trié","mal trié")</f>
        <v>bien trié</v>
      </c>
      <c r="I74" s="17" t="str">
        <f>IFERROR(INDEX('Voies de collecte'!C:C,MATCH(Carac[[#This Row],[Voie de collecte actuelle]],'Voies de collecte'!B:B,0)),"")</f>
        <v/>
      </c>
      <c r="J74" s="17" t="str">
        <f>IFERROR(INDEX('Voies de collecte'!C:C,MATCH(Carac[[#This Row],[Voie de collecte recommandée]],'Voies de collecte'!B:B,0)),"")</f>
        <v/>
      </c>
      <c r="K74" s="18" t="str">
        <f>IFERROR(VLOOKUP(B74,Équipement!D:E,2,FALSE),"")</f>
        <v/>
      </c>
      <c r="L74" s="21" t="str">
        <f>IFERROR(INDEX(Équipement!B:B,MATCH(Pesée!B74,Équipement!D:D,0)),"")</f>
        <v/>
      </c>
      <c r="M74" s="21" t="e">
        <f>VLOOKUP(Carac[[#This Row],[Équipement (Zone + Voie)]],Équipement!D:H,5,FALSE)</f>
        <v>#N/A</v>
      </c>
      <c r="N74" s="25">
        <f>IFERROR(IF(Carac[[#This Row],[Fréquence]]="ponctuel",Carac[[#This Row],[Masse 
(kg) ]],Carac[[#This Row],[Masse 
(kg) ]]*Carac[[#This Row],[Facteur d''annualisation]]),0)</f>
        <v>0</v>
      </c>
    </row>
    <row r="75" spans="4:14" ht="19.899999999999999" customHeight="1" x14ac:dyDescent="0.35">
      <c r="D75" s="66"/>
      <c r="E75" s="19"/>
      <c r="F75" s="76" t="str">
        <f>IFERROR(INDEX(Équipement!C:C,MATCH(Carac[[#This Row],[Équipement (Zone + Voie)]],Équipement!D:D,0)),"")</f>
        <v/>
      </c>
      <c r="G75" s="17" t="str">
        <f>IFERROR(INDEX('Grille de tri'!C:C,MATCH(Pesée!C75,'Grille de tri'!B:B,0)),"")</f>
        <v/>
      </c>
      <c r="H75" s="17" t="str">
        <f>IF(Carac[[#This Row],[Voie de collecte actuelle]]=Carac[[#This Row],[Voie de collecte recommandée]],"bien trié","mal trié")</f>
        <v>bien trié</v>
      </c>
      <c r="I75" s="17" t="str">
        <f>IFERROR(INDEX('Voies de collecte'!C:C,MATCH(Carac[[#This Row],[Voie de collecte actuelle]],'Voies de collecte'!B:B,0)),"")</f>
        <v/>
      </c>
      <c r="J75" s="17" t="str">
        <f>IFERROR(INDEX('Voies de collecte'!C:C,MATCH(Carac[[#This Row],[Voie de collecte recommandée]],'Voies de collecte'!B:B,0)),"")</f>
        <v/>
      </c>
      <c r="K75" s="18" t="str">
        <f>IFERROR(VLOOKUP(B75,Équipement!D:E,2,FALSE),"")</f>
        <v/>
      </c>
      <c r="L75" s="21" t="str">
        <f>IFERROR(INDEX(Équipement!B:B,MATCH(Pesée!B75,Équipement!D:D,0)),"")</f>
        <v/>
      </c>
      <c r="M75" s="21" t="e">
        <f>VLOOKUP(Carac[[#This Row],[Équipement (Zone + Voie)]],Équipement!D:H,5,FALSE)</f>
        <v>#N/A</v>
      </c>
      <c r="N75" s="25">
        <f>IFERROR(IF(Carac[[#This Row],[Fréquence]]="ponctuel",Carac[[#This Row],[Masse 
(kg) ]],Carac[[#This Row],[Masse 
(kg) ]]*Carac[[#This Row],[Facteur d''annualisation]]),0)</f>
        <v>0</v>
      </c>
    </row>
    <row r="76" spans="4:14" ht="19.899999999999999" customHeight="1" x14ac:dyDescent="0.35">
      <c r="D76" s="66"/>
      <c r="E76" s="19"/>
      <c r="F76" s="76" t="str">
        <f>IFERROR(INDEX(Équipement!C:C,MATCH(Carac[[#This Row],[Équipement (Zone + Voie)]],Équipement!D:D,0)),"")</f>
        <v/>
      </c>
      <c r="G76" s="17" t="str">
        <f>IFERROR(INDEX('Grille de tri'!C:C,MATCH(Pesée!C76,'Grille de tri'!B:B,0)),"")</f>
        <v/>
      </c>
      <c r="H76" s="17" t="str">
        <f>IF(Carac[[#This Row],[Voie de collecte actuelle]]=Carac[[#This Row],[Voie de collecte recommandée]],"bien trié","mal trié")</f>
        <v>bien trié</v>
      </c>
      <c r="I76" s="17" t="str">
        <f>IFERROR(INDEX('Voies de collecte'!C:C,MATCH(Carac[[#This Row],[Voie de collecte actuelle]],'Voies de collecte'!B:B,0)),"")</f>
        <v/>
      </c>
      <c r="J76" s="17" t="str">
        <f>IFERROR(INDEX('Voies de collecte'!C:C,MATCH(Carac[[#This Row],[Voie de collecte recommandée]],'Voies de collecte'!B:B,0)),"")</f>
        <v/>
      </c>
      <c r="K76" s="18" t="str">
        <f>IFERROR(VLOOKUP(B76,Équipement!D:E,2,FALSE),"")</f>
        <v/>
      </c>
      <c r="L76" s="21" t="str">
        <f>IFERROR(INDEX(Équipement!B:B,MATCH(Pesée!B76,Équipement!D:D,0)),"")</f>
        <v/>
      </c>
      <c r="M76" s="21" t="e">
        <f>VLOOKUP(Carac[[#This Row],[Équipement (Zone + Voie)]],Équipement!D:H,5,FALSE)</f>
        <v>#N/A</v>
      </c>
      <c r="N76" s="25">
        <f>IFERROR(IF(Carac[[#This Row],[Fréquence]]="ponctuel",Carac[[#This Row],[Masse 
(kg) ]],Carac[[#This Row],[Masse 
(kg) ]]*Carac[[#This Row],[Facteur d''annualisation]]),0)</f>
        <v>0</v>
      </c>
    </row>
    <row r="77" spans="4:14" ht="19.899999999999999" customHeight="1" x14ac:dyDescent="0.35">
      <c r="D77" s="66"/>
      <c r="E77" s="19"/>
      <c r="F77" s="76" t="str">
        <f>IFERROR(INDEX(Équipement!C:C,MATCH(Carac[[#This Row],[Équipement (Zone + Voie)]],Équipement!D:D,0)),"")</f>
        <v/>
      </c>
      <c r="G77" s="17" t="str">
        <f>IFERROR(INDEX('Grille de tri'!C:C,MATCH(Pesée!C77,'Grille de tri'!B:B,0)),"")</f>
        <v/>
      </c>
      <c r="H77" s="17" t="str">
        <f>IF(Carac[[#This Row],[Voie de collecte actuelle]]=Carac[[#This Row],[Voie de collecte recommandée]],"bien trié","mal trié")</f>
        <v>bien trié</v>
      </c>
      <c r="I77" s="17" t="str">
        <f>IFERROR(INDEX('Voies de collecte'!C:C,MATCH(Carac[[#This Row],[Voie de collecte actuelle]],'Voies de collecte'!B:B,0)),"")</f>
        <v/>
      </c>
      <c r="J77" s="17" t="str">
        <f>IFERROR(INDEX('Voies de collecte'!C:C,MATCH(Carac[[#This Row],[Voie de collecte recommandée]],'Voies de collecte'!B:B,0)),"")</f>
        <v/>
      </c>
      <c r="K77" s="18" t="str">
        <f>IFERROR(VLOOKUP(B77,Équipement!D:E,2,FALSE),"")</f>
        <v/>
      </c>
      <c r="L77" s="21" t="str">
        <f>IFERROR(INDEX(Équipement!B:B,MATCH(Pesée!B77,Équipement!D:D,0)),"")</f>
        <v/>
      </c>
      <c r="M77" s="21" t="e">
        <f>VLOOKUP(Carac[[#This Row],[Équipement (Zone + Voie)]],Équipement!D:H,5,FALSE)</f>
        <v>#N/A</v>
      </c>
      <c r="N77" s="25">
        <f>IFERROR(IF(Carac[[#This Row],[Fréquence]]="ponctuel",Carac[[#This Row],[Masse 
(kg) ]],Carac[[#This Row],[Masse 
(kg) ]]*Carac[[#This Row],[Facteur d''annualisation]]),0)</f>
        <v>0</v>
      </c>
    </row>
    <row r="78" spans="4:14" ht="19.899999999999999" customHeight="1" x14ac:dyDescent="0.35">
      <c r="D78" s="66"/>
      <c r="E78" s="19"/>
      <c r="F78" s="76" t="str">
        <f>IFERROR(INDEX(Équipement!C:C,MATCH(Carac[[#This Row],[Équipement (Zone + Voie)]],Équipement!D:D,0)),"")</f>
        <v/>
      </c>
      <c r="G78" s="17" t="str">
        <f>IFERROR(INDEX('Grille de tri'!C:C,MATCH(Pesée!C78,'Grille de tri'!B:B,0)),"")</f>
        <v/>
      </c>
      <c r="H78" s="17" t="str">
        <f>IF(Carac[[#This Row],[Voie de collecte actuelle]]=Carac[[#This Row],[Voie de collecte recommandée]],"bien trié","mal trié")</f>
        <v>bien trié</v>
      </c>
      <c r="I78" s="17" t="str">
        <f>IFERROR(INDEX('Voies de collecte'!C:C,MATCH(Carac[[#This Row],[Voie de collecte actuelle]],'Voies de collecte'!B:B,0)),"")</f>
        <v/>
      </c>
      <c r="J78" s="17" t="str">
        <f>IFERROR(INDEX('Voies de collecte'!C:C,MATCH(Carac[[#This Row],[Voie de collecte recommandée]],'Voies de collecte'!B:B,0)),"")</f>
        <v/>
      </c>
      <c r="K78" s="18" t="str">
        <f>IFERROR(VLOOKUP(B78,Équipement!D:E,2,FALSE),"")</f>
        <v/>
      </c>
      <c r="L78" s="21" t="str">
        <f>IFERROR(INDEX(Équipement!B:B,MATCH(Pesée!B78,Équipement!D:D,0)),"")</f>
        <v/>
      </c>
      <c r="M78" s="21" t="e">
        <f>VLOOKUP(Carac[[#This Row],[Équipement (Zone + Voie)]],Équipement!D:H,5,FALSE)</f>
        <v>#N/A</v>
      </c>
      <c r="N78" s="25">
        <f>IFERROR(IF(Carac[[#This Row],[Fréquence]]="ponctuel",Carac[[#This Row],[Masse 
(kg) ]],Carac[[#This Row],[Masse 
(kg) ]]*Carac[[#This Row],[Facteur d''annualisation]]),0)</f>
        <v>0</v>
      </c>
    </row>
    <row r="79" spans="4:14" ht="19.899999999999999" customHeight="1" x14ac:dyDescent="0.35">
      <c r="D79" s="66"/>
      <c r="E79" s="19"/>
      <c r="F79" s="76" t="str">
        <f>IFERROR(INDEX(Équipement!C:C,MATCH(Carac[[#This Row],[Équipement (Zone + Voie)]],Équipement!D:D,0)),"")</f>
        <v/>
      </c>
      <c r="G79" s="17" t="str">
        <f>IFERROR(INDEX('Grille de tri'!C:C,MATCH(Pesée!C79,'Grille de tri'!B:B,0)),"")</f>
        <v/>
      </c>
      <c r="H79" s="17" t="str">
        <f>IF(Carac[[#This Row],[Voie de collecte actuelle]]=Carac[[#This Row],[Voie de collecte recommandée]],"bien trié","mal trié")</f>
        <v>bien trié</v>
      </c>
      <c r="I79" s="17" t="str">
        <f>IFERROR(INDEX('Voies de collecte'!C:C,MATCH(Carac[[#This Row],[Voie de collecte actuelle]],'Voies de collecte'!B:B,0)),"")</f>
        <v/>
      </c>
      <c r="J79" s="17" t="str">
        <f>IFERROR(INDEX('Voies de collecte'!C:C,MATCH(Carac[[#This Row],[Voie de collecte recommandée]],'Voies de collecte'!B:B,0)),"")</f>
        <v/>
      </c>
      <c r="K79" s="18" t="str">
        <f>IFERROR(VLOOKUP(B79,Équipement!D:E,2,FALSE),"")</f>
        <v/>
      </c>
      <c r="L79" s="21" t="str">
        <f>IFERROR(INDEX(Équipement!B:B,MATCH(Pesée!B79,Équipement!D:D,0)),"")</f>
        <v/>
      </c>
      <c r="M79" s="21" t="e">
        <f>VLOOKUP(Carac[[#This Row],[Équipement (Zone + Voie)]],Équipement!D:H,5,FALSE)</f>
        <v>#N/A</v>
      </c>
      <c r="N79" s="25">
        <f>IFERROR(IF(Carac[[#This Row],[Fréquence]]="ponctuel",Carac[[#This Row],[Masse 
(kg) ]],Carac[[#This Row],[Masse 
(kg) ]]*Carac[[#This Row],[Facteur d''annualisation]]),0)</f>
        <v>0</v>
      </c>
    </row>
    <row r="80" spans="4:14" ht="19.899999999999999" customHeight="1" x14ac:dyDescent="0.35">
      <c r="D80" s="66"/>
      <c r="E80" s="19"/>
      <c r="F80" s="76" t="str">
        <f>IFERROR(INDEX(Équipement!C:C,MATCH(Carac[[#This Row],[Équipement (Zone + Voie)]],Équipement!D:D,0)),"")</f>
        <v/>
      </c>
      <c r="G80" s="17" t="str">
        <f>IFERROR(INDEX('Grille de tri'!C:C,MATCH(Pesée!C80,'Grille de tri'!B:B,0)),"")</f>
        <v/>
      </c>
      <c r="H80" s="17" t="str">
        <f>IF(Carac[[#This Row],[Voie de collecte actuelle]]=Carac[[#This Row],[Voie de collecte recommandée]],"bien trié","mal trié")</f>
        <v>bien trié</v>
      </c>
      <c r="I80" s="17" t="str">
        <f>IFERROR(INDEX('Voies de collecte'!C:C,MATCH(Carac[[#This Row],[Voie de collecte actuelle]],'Voies de collecte'!B:B,0)),"")</f>
        <v/>
      </c>
      <c r="J80" s="17" t="str">
        <f>IFERROR(INDEX('Voies de collecte'!C:C,MATCH(Carac[[#This Row],[Voie de collecte recommandée]],'Voies de collecte'!B:B,0)),"")</f>
        <v/>
      </c>
      <c r="K80" s="18" t="str">
        <f>IFERROR(VLOOKUP(B80,Équipement!D:E,2,FALSE),"")</f>
        <v/>
      </c>
      <c r="L80" s="21" t="str">
        <f>IFERROR(INDEX(Équipement!B:B,MATCH(Pesée!B80,Équipement!D:D,0)),"")</f>
        <v/>
      </c>
      <c r="M80" s="21" t="e">
        <f>VLOOKUP(Carac[[#This Row],[Équipement (Zone + Voie)]],Équipement!D:H,5,FALSE)</f>
        <v>#N/A</v>
      </c>
      <c r="N80" s="25">
        <f>IFERROR(IF(Carac[[#This Row],[Fréquence]]="ponctuel",Carac[[#This Row],[Masse 
(kg) ]],Carac[[#This Row],[Masse 
(kg) ]]*Carac[[#This Row],[Facteur d''annualisation]]),0)</f>
        <v>0</v>
      </c>
    </row>
    <row r="81" spans="4:14" ht="19.899999999999999" customHeight="1" x14ac:dyDescent="0.35">
      <c r="D81" s="66"/>
      <c r="E81" s="19"/>
      <c r="F81" s="76" t="str">
        <f>IFERROR(INDEX(Équipement!C:C,MATCH(Carac[[#This Row],[Équipement (Zone + Voie)]],Équipement!D:D,0)),"")</f>
        <v/>
      </c>
      <c r="G81" s="17" t="str">
        <f>IFERROR(INDEX('Grille de tri'!C:C,MATCH(Pesée!C81,'Grille de tri'!B:B,0)),"")</f>
        <v/>
      </c>
      <c r="H81" s="17" t="str">
        <f>IF(Carac[[#This Row],[Voie de collecte actuelle]]=Carac[[#This Row],[Voie de collecte recommandée]],"bien trié","mal trié")</f>
        <v>bien trié</v>
      </c>
      <c r="I81" s="17" t="str">
        <f>IFERROR(INDEX('Voies de collecte'!C:C,MATCH(Carac[[#This Row],[Voie de collecte actuelle]],'Voies de collecte'!B:B,0)),"")</f>
        <v/>
      </c>
      <c r="J81" s="17" t="str">
        <f>IFERROR(INDEX('Voies de collecte'!C:C,MATCH(Carac[[#This Row],[Voie de collecte recommandée]],'Voies de collecte'!B:B,0)),"")</f>
        <v/>
      </c>
      <c r="K81" s="18" t="str">
        <f>IFERROR(VLOOKUP(B81,Équipement!D:E,2,FALSE),"")</f>
        <v/>
      </c>
      <c r="L81" s="21" t="str">
        <f>IFERROR(INDEX(Équipement!B:B,MATCH(Pesée!B81,Équipement!D:D,0)),"")</f>
        <v/>
      </c>
      <c r="M81" s="21" t="e">
        <f>VLOOKUP(Carac[[#This Row],[Équipement (Zone + Voie)]],Équipement!D:H,5,FALSE)</f>
        <v>#N/A</v>
      </c>
      <c r="N81" s="25">
        <f>IFERROR(IF(Carac[[#This Row],[Fréquence]]="ponctuel",Carac[[#This Row],[Masse 
(kg) ]],Carac[[#This Row],[Masse 
(kg) ]]*Carac[[#This Row],[Facteur d''annualisation]]),0)</f>
        <v>0</v>
      </c>
    </row>
    <row r="82" spans="4:14" ht="19.899999999999999" customHeight="1" x14ac:dyDescent="0.35">
      <c r="D82" s="66"/>
      <c r="E82" s="19"/>
      <c r="F82" s="76" t="str">
        <f>IFERROR(INDEX(Équipement!C:C,MATCH(Carac[[#This Row],[Équipement (Zone + Voie)]],Équipement!D:D,0)),"")</f>
        <v/>
      </c>
      <c r="G82" s="17" t="str">
        <f>IFERROR(INDEX('Grille de tri'!C:C,MATCH(Pesée!C82,'Grille de tri'!B:B,0)),"")</f>
        <v/>
      </c>
      <c r="H82" s="17" t="str">
        <f>IF(Carac[[#This Row],[Voie de collecte actuelle]]=Carac[[#This Row],[Voie de collecte recommandée]],"bien trié","mal trié")</f>
        <v>bien trié</v>
      </c>
      <c r="I82" s="17" t="str">
        <f>IFERROR(INDEX('Voies de collecte'!C:C,MATCH(Carac[[#This Row],[Voie de collecte actuelle]],'Voies de collecte'!B:B,0)),"")</f>
        <v/>
      </c>
      <c r="J82" s="17" t="str">
        <f>IFERROR(INDEX('Voies de collecte'!C:C,MATCH(Carac[[#This Row],[Voie de collecte recommandée]],'Voies de collecte'!B:B,0)),"")</f>
        <v/>
      </c>
      <c r="K82" s="18" t="str">
        <f>IFERROR(VLOOKUP(B82,Équipement!D:E,2,FALSE),"")</f>
        <v/>
      </c>
      <c r="L82" s="21" t="str">
        <f>IFERROR(INDEX(Équipement!B:B,MATCH(Pesée!B82,Équipement!D:D,0)),"")</f>
        <v/>
      </c>
      <c r="M82" s="21" t="e">
        <f>VLOOKUP(Carac[[#This Row],[Équipement (Zone + Voie)]],Équipement!D:H,5,FALSE)</f>
        <v>#N/A</v>
      </c>
      <c r="N82" s="25">
        <f>IFERROR(IF(Carac[[#This Row],[Fréquence]]="ponctuel",Carac[[#This Row],[Masse 
(kg) ]],Carac[[#This Row],[Masse 
(kg) ]]*Carac[[#This Row],[Facteur d''annualisation]]),0)</f>
        <v>0</v>
      </c>
    </row>
    <row r="83" spans="4:14" ht="19.899999999999999" customHeight="1" x14ac:dyDescent="0.35">
      <c r="D83" s="69"/>
      <c r="E83" s="24"/>
      <c r="F83" s="76" t="str">
        <f>IFERROR(INDEX(Équipement!C:C,MATCH(Carac[[#This Row],[Équipement (Zone + Voie)]],Équipement!D:D,0)),"")</f>
        <v/>
      </c>
      <c r="G83" s="17" t="str">
        <f>IFERROR(INDEX('Grille de tri'!C:C,MATCH(Pesée!C83,'Grille de tri'!B:B,0)),"")</f>
        <v/>
      </c>
      <c r="H83" s="17" t="str">
        <f>IF(Carac[[#This Row],[Voie de collecte actuelle]]=Carac[[#This Row],[Voie de collecte recommandée]],"bien trié","mal trié")</f>
        <v>bien trié</v>
      </c>
      <c r="I83" s="17" t="str">
        <f>IFERROR(INDEX('Voies de collecte'!C:C,MATCH(Carac[[#This Row],[Voie de collecte actuelle]],'Voies de collecte'!B:B,0)),"")</f>
        <v/>
      </c>
      <c r="J83" s="17" t="str">
        <f>IFERROR(INDEX('Voies de collecte'!C:C,MATCH(Carac[[#This Row],[Voie de collecte recommandée]],'Voies de collecte'!B:B,0)),"")</f>
        <v/>
      </c>
      <c r="K83" s="18" t="str">
        <f>IFERROR(VLOOKUP(B83,Équipement!D:E,2,FALSE),"")</f>
        <v/>
      </c>
      <c r="L83" s="21" t="str">
        <f>IFERROR(INDEX(Équipement!B:B,MATCH(Pesée!B83,Équipement!D:D,0)),"")</f>
        <v/>
      </c>
      <c r="M83" s="21" t="e">
        <f>VLOOKUP(Carac[[#This Row],[Équipement (Zone + Voie)]],Équipement!D:H,5,FALSE)</f>
        <v>#N/A</v>
      </c>
      <c r="N83" s="25">
        <f>IFERROR(IF(Carac[[#This Row],[Fréquence]]="ponctuel",Carac[[#This Row],[Masse 
(kg) ]],Carac[[#This Row],[Masse 
(kg) ]]*Carac[[#This Row],[Facteur d''annualisation]]),0)</f>
        <v>0</v>
      </c>
    </row>
    <row r="84" spans="4:14" ht="19.899999999999999" customHeight="1" x14ac:dyDescent="0.35">
      <c r="D84" s="66"/>
      <c r="E84" s="19"/>
      <c r="F84" s="76" t="str">
        <f>IFERROR(INDEX(Équipement!C:C,MATCH(Carac[[#This Row],[Équipement (Zone + Voie)]],Équipement!D:D,0)),"")</f>
        <v/>
      </c>
      <c r="G84" s="17" t="str">
        <f>IFERROR(INDEX('Grille de tri'!C:C,MATCH(Pesée!C84,'Grille de tri'!B:B,0)),"")</f>
        <v/>
      </c>
      <c r="H84" s="17" t="str">
        <f>IF(Carac[[#This Row],[Voie de collecte actuelle]]=Carac[[#This Row],[Voie de collecte recommandée]],"bien trié","mal trié")</f>
        <v>bien trié</v>
      </c>
      <c r="I84" s="17" t="str">
        <f>IFERROR(INDEX('Voies de collecte'!C:C,MATCH(Carac[[#This Row],[Voie de collecte actuelle]],'Voies de collecte'!B:B,0)),"")</f>
        <v/>
      </c>
      <c r="J84" s="17" t="str">
        <f>IFERROR(INDEX('Voies de collecte'!C:C,MATCH(Carac[[#This Row],[Voie de collecte recommandée]],'Voies de collecte'!B:B,0)),"")</f>
        <v/>
      </c>
      <c r="K84" s="18" t="str">
        <f>IFERROR(VLOOKUP(B84,Équipement!D:E,2,FALSE),"")</f>
        <v/>
      </c>
      <c r="L84" s="21" t="str">
        <f>IFERROR(INDEX(Équipement!B:B,MATCH(Pesée!B84,Équipement!D:D,0)),"")</f>
        <v/>
      </c>
      <c r="M84" s="21" t="e">
        <f>VLOOKUP(Carac[[#This Row],[Équipement (Zone + Voie)]],Équipement!D:H,5,FALSE)</f>
        <v>#N/A</v>
      </c>
      <c r="N84" s="25">
        <f>IFERROR(IF(Carac[[#This Row],[Fréquence]]="ponctuel",Carac[[#This Row],[Masse 
(kg) ]],Carac[[#This Row],[Masse 
(kg) ]]*Carac[[#This Row],[Facteur d''annualisation]]),0)</f>
        <v>0</v>
      </c>
    </row>
    <row r="85" spans="4:14" ht="19.899999999999999" customHeight="1" x14ac:dyDescent="0.35">
      <c r="D85" s="66"/>
      <c r="E85" s="19"/>
      <c r="F85" s="76" t="str">
        <f>IFERROR(INDEX(Équipement!C:C,MATCH(Carac[[#This Row],[Équipement (Zone + Voie)]],Équipement!D:D,0)),"")</f>
        <v/>
      </c>
      <c r="G85" s="17" t="str">
        <f>IFERROR(INDEX('Grille de tri'!C:C,MATCH(Pesée!C85,'Grille de tri'!B:B,0)),"")</f>
        <v/>
      </c>
      <c r="H85" s="17" t="str">
        <f>IF(Carac[[#This Row],[Voie de collecte actuelle]]=Carac[[#This Row],[Voie de collecte recommandée]],"bien trié","mal trié")</f>
        <v>bien trié</v>
      </c>
      <c r="I85" s="17" t="str">
        <f>IFERROR(INDEX('Voies de collecte'!C:C,MATCH(Carac[[#This Row],[Voie de collecte actuelle]],'Voies de collecte'!B:B,0)),"")</f>
        <v/>
      </c>
      <c r="J85" s="17" t="str">
        <f>IFERROR(INDEX('Voies de collecte'!C:C,MATCH(Carac[[#This Row],[Voie de collecte recommandée]],'Voies de collecte'!B:B,0)),"")</f>
        <v/>
      </c>
      <c r="K85" s="18" t="str">
        <f>IFERROR(VLOOKUP(B85,Équipement!D:E,2,FALSE),"")</f>
        <v/>
      </c>
      <c r="L85" s="21" t="str">
        <f>IFERROR(INDEX(Équipement!B:B,MATCH(Pesée!B85,Équipement!D:D,0)),"")</f>
        <v/>
      </c>
      <c r="M85" s="21" t="e">
        <f>VLOOKUP(Carac[[#This Row],[Équipement (Zone + Voie)]],Équipement!D:H,5,FALSE)</f>
        <v>#N/A</v>
      </c>
      <c r="N85" s="25">
        <f>IFERROR(IF(Carac[[#This Row],[Fréquence]]="ponctuel",Carac[[#This Row],[Masse 
(kg) ]],Carac[[#This Row],[Masse 
(kg) ]]*Carac[[#This Row],[Facteur d''annualisation]]),0)</f>
        <v>0</v>
      </c>
    </row>
    <row r="86" spans="4:14" ht="19.899999999999999" customHeight="1" x14ac:dyDescent="0.35">
      <c r="D86" s="66"/>
      <c r="E86" s="19"/>
      <c r="F86" s="76" t="str">
        <f>IFERROR(INDEX(Équipement!C:C,MATCH(Carac[[#This Row],[Équipement (Zone + Voie)]],Équipement!D:D,0)),"")</f>
        <v/>
      </c>
      <c r="G86" s="17" t="str">
        <f>IFERROR(INDEX('Grille de tri'!C:C,MATCH(Pesée!C86,'Grille de tri'!B:B,0)),"")</f>
        <v/>
      </c>
      <c r="H86" s="17" t="str">
        <f>IF(Carac[[#This Row],[Voie de collecte actuelle]]=Carac[[#This Row],[Voie de collecte recommandée]],"bien trié","mal trié")</f>
        <v>bien trié</v>
      </c>
      <c r="I86" s="17" t="str">
        <f>IFERROR(INDEX('Voies de collecte'!C:C,MATCH(Carac[[#This Row],[Voie de collecte actuelle]],'Voies de collecte'!B:B,0)),"")</f>
        <v/>
      </c>
      <c r="J86" s="17" t="str">
        <f>IFERROR(INDEX('Voies de collecte'!C:C,MATCH(Carac[[#This Row],[Voie de collecte recommandée]],'Voies de collecte'!B:B,0)),"")</f>
        <v/>
      </c>
      <c r="K86" s="18" t="str">
        <f>IFERROR(VLOOKUP(B86,Équipement!D:E,2,FALSE),"")</f>
        <v/>
      </c>
      <c r="L86" s="21" t="str">
        <f>IFERROR(INDEX(Équipement!B:B,MATCH(Pesée!B86,Équipement!D:D,0)),"")</f>
        <v/>
      </c>
      <c r="M86" s="21" t="e">
        <f>VLOOKUP(Carac[[#This Row],[Équipement (Zone + Voie)]],Équipement!D:H,5,FALSE)</f>
        <v>#N/A</v>
      </c>
      <c r="N86" s="25">
        <f>IFERROR(IF(Carac[[#This Row],[Fréquence]]="ponctuel",Carac[[#This Row],[Masse 
(kg) ]],Carac[[#This Row],[Masse 
(kg) ]]*Carac[[#This Row],[Facteur d''annualisation]]),0)</f>
        <v>0</v>
      </c>
    </row>
    <row r="87" spans="4:14" ht="19.899999999999999" customHeight="1" x14ac:dyDescent="0.35">
      <c r="D87" s="66"/>
      <c r="E87" s="19"/>
      <c r="F87" s="76" t="str">
        <f>IFERROR(INDEX(Équipement!C:C,MATCH(Carac[[#This Row],[Équipement (Zone + Voie)]],Équipement!D:D,0)),"")</f>
        <v/>
      </c>
      <c r="G87" s="17" t="str">
        <f>IFERROR(INDEX('Grille de tri'!C:C,MATCH(Pesée!C87,'Grille de tri'!B:B,0)),"")</f>
        <v/>
      </c>
      <c r="H87" s="17" t="str">
        <f>IF(Carac[[#This Row],[Voie de collecte actuelle]]=Carac[[#This Row],[Voie de collecte recommandée]],"bien trié","mal trié")</f>
        <v>bien trié</v>
      </c>
      <c r="I87" s="17" t="str">
        <f>IFERROR(INDEX('Voies de collecte'!C:C,MATCH(Carac[[#This Row],[Voie de collecte actuelle]],'Voies de collecte'!B:B,0)),"")</f>
        <v/>
      </c>
      <c r="J87" s="17" t="str">
        <f>IFERROR(INDEX('Voies de collecte'!C:C,MATCH(Carac[[#This Row],[Voie de collecte recommandée]],'Voies de collecte'!B:B,0)),"")</f>
        <v/>
      </c>
      <c r="K87" s="18" t="str">
        <f>IFERROR(VLOOKUP(B87,Équipement!D:E,2,FALSE),"")</f>
        <v/>
      </c>
      <c r="L87" s="21" t="str">
        <f>IFERROR(INDEX(Équipement!B:B,MATCH(Pesée!B87,Équipement!D:D,0)),"")</f>
        <v/>
      </c>
      <c r="M87" s="21" t="e">
        <f>VLOOKUP(Carac[[#This Row],[Équipement (Zone + Voie)]],Équipement!D:H,5,FALSE)</f>
        <v>#N/A</v>
      </c>
      <c r="N87" s="25">
        <f>IFERROR(IF(Carac[[#This Row],[Fréquence]]="ponctuel",Carac[[#This Row],[Masse 
(kg) ]],Carac[[#This Row],[Masse 
(kg) ]]*Carac[[#This Row],[Facteur d''annualisation]]),0)</f>
        <v>0</v>
      </c>
    </row>
    <row r="88" spans="4:14" ht="19.899999999999999" customHeight="1" x14ac:dyDescent="0.35">
      <c r="D88" s="66"/>
      <c r="E88" s="19"/>
      <c r="F88" s="76" t="str">
        <f>IFERROR(INDEX(Équipement!C:C,MATCH(Carac[[#This Row],[Équipement (Zone + Voie)]],Équipement!D:D,0)),"")</f>
        <v/>
      </c>
      <c r="G88" s="17" t="str">
        <f>IFERROR(INDEX('Grille de tri'!C:C,MATCH(Pesée!C88,'Grille de tri'!B:B,0)),"")</f>
        <v/>
      </c>
      <c r="H88" s="17" t="str">
        <f>IF(Carac[[#This Row],[Voie de collecte actuelle]]=Carac[[#This Row],[Voie de collecte recommandée]],"bien trié","mal trié")</f>
        <v>bien trié</v>
      </c>
      <c r="I88" s="17" t="str">
        <f>IFERROR(INDEX('Voies de collecte'!C:C,MATCH(Carac[[#This Row],[Voie de collecte actuelle]],'Voies de collecte'!B:B,0)),"")</f>
        <v/>
      </c>
      <c r="J88" s="17" t="str">
        <f>IFERROR(INDEX('Voies de collecte'!C:C,MATCH(Carac[[#This Row],[Voie de collecte recommandée]],'Voies de collecte'!B:B,0)),"")</f>
        <v/>
      </c>
      <c r="K88" s="18" t="str">
        <f>IFERROR(VLOOKUP(B88,Équipement!D:E,2,FALSE),"")</f>
        <v/>
      </c>
      <c r="L88" s="21" t="str">
        <f>IFERROR(INDEX(Équipement!B:B,MATCH(Pesée!B88,Équipement!D:D,0)),"")</f>
        <v/>
      </c>
      <c r="M88" s="21" t="e">
        <f>VLOOKUP(Carac[[#This Row],[Équipement (Zone + Voie)]],Équipement!D:H,5,FALSE)</f>
        <v>#N/A</v>
      </c>
      <c r="N88" s="25">
        <f>IFERROR(IF(Carac[[#This Row],[Fréquence]]="ponctuel",Carac[[#This Row],[Masse 
(kg) ]],Carac[[#This Row],[Masse 
(kg) ]]*Carac[[#This Row],[Facteur d''annualisation]]),0)</f>
        <v>0</v>
      </c>
    </row>
    <row r="89" spans="4:14" ht="19.899999999999999" customHeight="1" x14ac:dyDescent="0.35">
      <c r="D89" s="66"/>
      <c r="E89" s="19"/>
      <c r="F89" s="76" t="str">
        <f>IFERROR(INDEX(Équipement!C:C,MATCH(Carac[[#This Row],[Équipement (Zone + Voie)]],Équipement!D:D,0)),"")</f>
        <v/>
      </c>
      <c r="G89" s="17" t="str">
        <f>IFERROR(INDEX('Grille de tri'!C:C,MATCH(Pesée!C89,'Grille de tri'!B:B,0)),"")</f>
        <v/>
      </c>
      <c r="H89" s="17" t="str">
        <f>IF(Carac[[#This Row],[Voie de collecte actuelle]]=Carac[[#This Row],[Voie de collecte recommandée]],"bien trié","mal trié")</f>
        <v>bien trié</v>
      </c>
      <c r="I89" s="17" t="str">
        <f>IFERROR(INDEX('Voies de collecte'!C:C,MATCH(Carac[[#This Row],[Voie de collecte actuelle]],'Voies de collecte'!B:B,0)),"")</f>
        <v/>
      </c>
      <c r="J89" s="17" t="str">
        <f>IFERROR(INDEX('Voies de collecte'!C:C,MATCH(Carac[[#This Row],[Voie de collecte recommandée]],'Voies de collecte'!B:B,0)),"")</f>
        <v/>
      </c>
      <c r="K89" s="18" t="str">
        <f>IFERROR(VLOOKUP(B89,Équipement!D:E,2,FALSE),"")</f>
        <v/>
      </c>
      <c r="L89" s="21" t="str">
        <f>IFERROR(INDEX(Équipement!B:B,MATCH(Pesée!B89,Équipement!D:D,0)),"")</f>
        <v/>
      </c>
      <c r="M89" s="21" t="e">
        <f>VLOOKUP(Carac[[#This Row],[Équipement (Zone + Voie)]],Équipement!D:H,5,FALSE)</f>
        <v>#N/A</v>
      </c>
      <c r="N89" s="25">
        <f>IFERROR(IF(Carac[[#This Row],[Fréquence]]="ponctuel",Carac[[#This Row],[Masse 
(kg) ]],Carac[[#This Row],[Masse 
(kg) ]]*Carac[[#This Row],[Facteur d''annualisation]]),0)</f>
        <v>0</v>
      </c>
    </row>
    <row r="90" spans="4:14" ht="19.899999999999999" customHeight="1" x14ac:dyDescent="0.35">
      <c r="D90" s="66"/>
      <c r="E90" s="19"/>
      <c r="F90" s="76" t="str">
        <f>IFERROR(INDEX(Équipement!C:C,MATCH(Carac[[#This Row],[Équipement (Zone + Voie)]],Équipement!D:D,0)),"")</f>
        <v/>
      </c>
      <c r="G90" s="17" t="str">
        <f>IFERROR(INDEX('Grille de tri'!C:C,MATCH(Pesée!C90,'Grille de tri'!B:B,0)),"")</f>
        <v/>
      </c>
      <c r="H90" s="17" t="str">
        <f>IF(Carac[[#This Row],[Voie de collecte actuelle]]=Carac[[#This Row],[Voie de collecte recommandée]],"bien trié","mal trié")</f>
        <v>bien trié</v>
      </c>
      <c r="I90" s="17" t="str">
        <f>IFERROR(INDEX('Voies de collecte'!C:C,MATCH(Carac[[#This Row],[Voie de collecte actuelle]],'Voies de collecte'!B:B,0)),"")</f>
        <v/>
      </c>
      <c r="J90" s="17" t="str">
        <f>IFERROR(INDEX('Voies de collecte'!C:C,MATCH(Carac[[#This Row],[Voie de collecte recommandée]],'Voies de collecte'!B:B,0)),"")</f>
        <v/>
      </c>
      <c r="K90" s="18" t="str">
        <f>IFERROR(VLOOKUP(B90,Équipement!D:E,2,FALSE),"")</f>
        <v/>
      </c>
      <c r="L90" s="21" t="str">
        <f>IFERROR(INDEX(Équipement!B:B,MATCH(Pesée!B90,Équipement!D:D,0)),"")</f>
        <v/>
      </c>
      <c r="M90" s="21" t="e">
        <f>VLOOKUP(Carac[[#This Row],[Équipement (Zone + Voie)]],Équipement!D:H,5,FALSE)</f>
        <v>#N/A</v>
      </c>
      <c r="N90" s="25">
        <f>IFERROR(IF(Carac[[#This Row],[Fréquence]]="ponctuel",Carac[[#This Row],[Masse 
(kg) ]],Carac[[#This Row],[Masse 
(kg) ]]*Carac[[#This Row],[Facteur d''annualisation]]),0)</f>
        <v>0</v>
      </c>
    </row>
    <row r="91" spans="4:14" ht="19.899999999999999" customHeight="1" x14ac:dyDescent="0.35">
      <c r="D91" s="66"/>
      <c r="E91" s="19"/>
      <c r="F91" s="76" t="str">
        <f>IFERROR(INDEX(Équipement!C:C,MATCH(Carac[[#This Row],[Équipement (Zone + Voie)]],Équipement!D:D,0)),"")</f>
        <v/>
      </c>
      <c r="G91" s="17" t="str">
        <f>IFERROR(INDEX('Grille de tri'!C:C,MATCH(Pesée!C91,'Grille de tri'!B:B,0)),"")</f>
        <v/>
      </c>
      <c r="H91" s="17" t="str">
        <f>IF(Carac[[#This Row],[Voie de collecte actuelle]]=Carac[[#This Row],[Voie de collecte recommandée]],"bien trié","mal trié")</f>
        <v>bien trié</v>
      </c>
      <c r="I91" s="17" t="str">
        <f>IFERROR(INDEX('Voies de collecte'!C:C,MATCH(Carac[[#This Row],[Voie de collecte actuelle]],'Voies de collecte'!B:B,0)),"")</f>
        <v/>
      </c>
      <c r="J91" s="17" t="str">
        <f>IFERROR(INDEX('Voies de collecte'!C:C,MATCH(Carac[[#This Row],[Voie de collecte recommandée]],'Voies de collecte'!B:B,0)),"")</f>
        <v/>
      </c>
      <c r="K91" s="18" t="str">
        <f>IFERROR(VLOOKUP(B91,Équipement!D:E,2,FALSE),"")</f>
        <v/>
      </c>
      <c r="L91" s="21"/>
      <c r="M91" s="21" t="e">
        <f>VLOOKUP(Carac[[#This Row],[Équipement (Zone + Voie)]],Équipement!D:H,5,FALSE)</f>
        <v>#N/A</v>
      </c>
      <c r="N91" s="25">
        <f>IFERROR(IF(Carac[[#This Row],[Fréquence]]="ponctuel",Carac[[#This Row],[Masse 
(kg) ]],Carac[[#This Row],[Masse 
(kg) ]]*Carac[[#This Row],[Facteur d''annualisation]]),0)</f>
        <v>0</v>
      </c>
    </row>
    <row r="92" spans="4:14" ht="19.899999999999999" customHeight="1" x14ac:dyDescent="0.35">
      <c r="D92" s="66"/>
      <c r="E92" s="19"/>
      <c r="F92" s="76" t="str">
        <f>IFERROR(INDEX(Équipement!C:C,MATCH(Carac[[#This Row],[Équipement (Zone + Voie)]],Équipement!D:D,0)),"")</f>
        <v/>
      </c>
      <c r="G92" s="17" t="str">
        <f>IFERROR(INDEX('Grille de tri'!C:C,MATCH(Pesée!C92,'Grille de tri'!B:B,0)),"")</f>
        <v/>
      </c>
      <c r="H92" s="17" t="str">
        <f>IF(Carac[[#This Row],[Voie de collecte actuelle]]=Carac[[#This Row],[Voie de collecte recommandée]],"bien trié","mal trié")</f>
        <v>bien trié</v>
      </c>
      <c r="I92" s="17" t="str">
        <f>IFERROR(INDEX('Voies de collecte'!C:C,MATCH(Carac[[#This Row],[Voie de collecte actuelle]],'Voies de collecte'!B:B,0)),"")</f>
        <v/>
      </c>
      <c r="J92" s="17" t="str">
        <f>IFERROR(INDEX('Voies de collecte'!C:C,MATCH(Carac[[#This Row],[Voie de collecte recommandée]],'Voies de collecte'!B:B,0)),"")</f>
        <v/>
      </c>
      <c r="K92" s="18" t="str">
        <f>IFERROR(VLOOKUP(B92,Équipement!D:E,2,FALSE),"")</f>
        <v/>
      </c>
      <c r="L92" s="21"/>
      <c r="M92" s="21" t="e">
        <f>VLOOKUP(Carac[[#This Row],[Équipement (Zone + Voie)]],Équipement!D:H,5,FALSE)</f>
        <v>#N/A</v>
      </c>
      <c r="N92" s="25">
        <f>IFERROR(IF(Carac[[#This Row],[Fréquence]]="ponctuel",Carac[[#This Row],[Masse 
(kg) ]],Carac[[#This Row],[Masse 
(kg) ]]*Carac[[#This Row],[Facteur d''annualisation]]),0)</f>
        <v>0</v>
      </c>
    </row>
    <row r="93" spans="4:14" ht="19.899999999999999" customHeight="1" x14ac:dyDescent="0.35">
      <c r="D93" s="66"/>
      <c r="E93" s="19"/>
      <c r="F93" s="76" t="str">
        <f>IFERROR(INDEX(Équipement!C:C,MATCH(Carac[[#This Row],[Équipement (Zone + Voie)]],Équipement!D:D,0)),"")</f>
        <v/>
      </c>
      <c r="G93" s="17" t="str">
        <f>IFERROR(INDEX('Grille de tri'!C:C,MATCH(Pesée!C93,'Grille de tri'!B:B,0)),"")</f>
        <v/>
      </c>
      <c r="H93" s="17" t="str">
        <f>IF(Carac[[#This Row],[Voie de collecte actuelle]]=Carac[[#This Row],[Voie de collecte recommandée]],"bien trié","mal trié")</f>
        <v>bien trié</v>
      </c>
      <c r="I93" s="17" t="str">
        <f>IFERROR(INDEX('Voies de collecte'!C:C,MATCH(Carac[[#This Row],[Voie de collecte actuelle]],'Voies de collecte'!B:B,0)),"")</f>
        <v/>
      </c>
      <c r="J93" s="17" t="str">
        <f>IFERROR(INDEX('Voies de collecte'!C:C,MATCH(Carac[[#This Row],[Voie de collecte recommandée]],'Voies de collecte'!B:B,0)),"")</f>
        <v/>
      </c>
      <c r="K93" s="18" t="str">
        <f>IFERROR(VLOOKUP(B93,Équipement!D:E,2,FALSE),"")</f>
        <v/>
      </c>
      <c r="L93" s="21"/>
      <c r="M93" s="21" t="e">
        <f>VLOOKUP(Carac[[#This Row],[Équipement (Zone + Voie)]],Équipement!D:H,5,FALSE)</f>
        <v>#N/A</v>
      </c>
      <c r="N93" s="25">
        <f>IFERROR(IF(Carac[[#This Row],[Fréquence]]="ponctuel",Carac[[#This Row],[Masse 
(kg) ]],Carac[[#This Row],[Masse 
(kg) ]]*Carac[[#This Row],[Facteur d''annualisation]]),0)</f>
        <v>0</v>
      </c>
    </row>
    <row r="94" spans="4:14" ht="19.899999999999999" customHeight="1" x14ac:dyDescent="0.35">
      <c r="D94" s="66"/>
      <c r="E94" s="19"/>
      <c r="F94" s="76" t="str">
        <f>IFERROR(INDEX(Équipement!C:C,MATCH(Carac[[#This Row],[Équipement (Zone + Voie)]],Équipement!D:D,0)),"")</f>
        <v/>
      </c>
      <c r="G94" s="17" t="str">
        <f>IFERROR(INDEX('Grille de tri'!C:C,MATCH(Pesée!C94,'Grille de tri'!B:B,0)),"")</f>
        <v/>
      </c>
      <c r="H94" s="17" t="str">
        <f>IF(Carac[[#This Row],[Voie de collecte actuelle]]=Carac[[#This Row],[Voie de collecte recommandée]],"bien trié","mal trié")</f>
        <v>bien trié</v>
      </c>
      <c r="I94" s="17" t="str">
        <f>IFERROR(INDEX('Voies de collecte'!C:C,MATCH(Carac[[#This Row],[Voie de collecte actuelle]],'Voies de collecte'!B:B,0)),"")</f>
        <v/>
      </c>
      <c r="J94" s="17" t="str">
        <f>IFERROR(INDEX('Voies de collecte'!C:C,MATCH(Carac[[#This Row],[Voie de collecte recommandée]],'Voies de collecte'!B:B,0)),"")</f>
        <v/>
      </c>
      <c r="K94" s="18" t="str">
        <f>IFERROR(VLOOKUP(B94,Équipement!D:E,2,FALSE),"")</f>
        <v/>
      </c>
      <c r="L94" s="21"/>
      <c r="M94" s="21" t="e">
        <f>VLOOKUP(Carac[[#This Row],[Équipement (Zone + Voie)]],Équipement!D:H,5,FALSE)</f>
        <v>#N/A</v>
      </c>
      <c r="N94" s="25">
        <f>IFERROR(IF(Carac[[#This Row],[Fréquence]]="ponctuel",Carac[[#This Row],[Masse 
(kg) ]],Carac[[#This Row],[Masse 
(kg) ]]*Carac[[#This Row],[Facteur d''annualisation]]),0)</f>
        <v>0</v>
      </c>
    </row>
    <row r="95" spans="4:14" ht="19.899999999999999" customHeight="1" x14ac:dyDescent="0.35">
      <c r="D95" s="66"/>
      <c r="E95" s="19"/>
      <c r="F95" s="76" t="str">
        <f>IFERROR(INDEX(Équipement!C:C,MATCH(Carac[[#This Row],[Équipement (Zone + Voie)]],Équipement!D:D,0)),"")</f>
        <v/>
      </c>
      <c r="G95" s="17" t="str">
        <f>IFERROR(INDEX('Grille de tri'!C:C,MATCH(Pesée!C95,'Grille de tri'!B:B,0)),"")</f>
        <v/>
      </c>
      <c r="H95" s="17" t="str">
        <f>IF(Carac[[#This Row],[Voie de collecte actuelle]]=Carac[[#This Row],[Voie de collecte recommandée]],"bien trié","mal trié")</f>
        <v>bien trié</v>
      </c>
      <c r="I95" s="17" t="str">
        <f>IFERROR(INDEX('Voies de collecte'!C:C,MATCH(Carac[[#This Row],[Voie de collecte actuelle]],'Voies de collecte'!B:B,0)),"")</f>
        <v/>
      </c>
      <c r="J95" s="17" t="str">
        <f>IFERROR(INDEX('Voies de collecte'!C:C,MATCH(Carac[[#This Row],[Voie de collecte recommandée]],'Voies de collecte'!B:B,0)),"")</f>
        <v/>
      </c>
      <c r="K95" s="18" t="str">
        <f>IFERROR(VLOOKUP(B95,Équipement!D:E,2,FALSE),"")</f>
        <v/>
      </c>
      <c r="L95" s="21"/>
      <c r="M95" s="21" t="e">
        <f>VLOOKUP(Carac[[#This Row],[Équipement (Zone + Voie)]],Équipement!D:H,5,FALSE)</f>
        <v>#N/A</v>
      </c>
      <c r="N95" s="25">
        <f>IFERROR(IF(Carac[[#This Row],[Fréquence]]="ponctuel",Carac[[#This Row],[Masse 
(kg) ]],Carac[[#This Row],[Masse 
(kg) ]]*Carac[[#This Row],[Facteur d''annualisation]]),0)</f>
        <v>0</v>
      </c>
    </row>
    <row r="96" spans="4:14" ht="19.899999999999999" customHeight="1" x14ac:dyDescent="0.35">
      <c r="D96" s="66"/>
      <c r="E96" s="19"/>
      <c r="F96" s="76" t="str">
        <f>IFERROR(INDEX(Équipement!C:C,MATCH(Carac[[#This Row],[Équipement (Zone + Voie)]],Équipement!D:D,0)),"")</f>
        <v/>
      </c>
      <c r="G96" s="17" t="str">
        <f>IFERROR(INDEX('Grille de tri'!C:C,MATCH(Pesée!C96,'Grille de tri'!B:B,0)),"")</f>
        <v/>
      </c>
      <c r="H96" s="17" t="str">
        <f>IF(Carac[[#This Row],[Voie de collecte actuelle]]=Carac[[#This Row],[Voie de collecte recommandée]],"bien trié","mal trié")</f>
        <v>bien trié</v>
      </c>
      <c r="I96" s="17" t="str">
        <f>IFERROR(INDEX('Voies de collecte'!C:C,MATCH(Carac[[#This Row],[Voie de collecte actuelle]],'Voies de collecte'!B:B,0)),"")</f>
        <v/>
      </c>
      <c r="J96" s="17" t="str">
        <f>IFERROR(INDEX('Voies de collecte'!C:C,MATCH(Carac[[#This Row],[Voie de collecte recommandée]],'Voies de collecte'!B:B,0)),"")</f>
        <v/>
      </c>
      <c r="K96" s="18" t="str">
        <f>IFERROR(VLOOKUP(B96,Équipement!D:E,2,FALSE),"")</f>
        <v/>
      </c>
      <c r="L96" s="21"/>
      <c r="M96" s="21" t="e">
        <f>VLOOKUP(Carac[[#This Row],[Équipement (Zone + Voie)]],Équipement!D:H,5,FALSE)</f>
        <v>#N/A</v>
      </c>
      <c r="N96" s="25">
        <f>IFERROR(IF(Carac[[#This Row],[Fréquence]]="ponctuel",Carac[[#This Row],[Masse 
(kg) ]],Carac[[#This Row],[Masse 
(kg) ]]*Carac[[#This Row],[Facteur d''annualisation]]),0)</f>
        <v>0</v>
      </c>
    </row>
    <row r="97" spans="4:14" ht="19.899999999999999" customHeight="1" x14ac:dyDescent="0.35">
      <c r="D97" s="66"/>
      <c r="E97" s="19"/>
      <c r="F97" s="76" t="str">
        <f>IFERROR(INDEX(Équipement!C:C,MATCH(Carac[[#This Row],[Équipement (Zone + Voie)]],Équipement!D:D,0)),"")</f>
        <v/>
      </c>
      <c r="G97" s="17" t="str">
        <f>IFERROR(INDEX('Grille de tri'!C:C,MATCH(Pesée!C97,'Grille de tri'!B:B,0)),"")</f>
        <v/>
      </c>
      <c r="H97" s="17" t="str">
        <f>IF(Carac[[#This Row],[Voie de collecte actuelle]]=Carac[[#This Row],[Voie de collecte recommandée]],"bien trié","mal trié")</f>
        <v>bien trié</v>
      </c>
      <c r="I97" s="17" t="str">
        <f>IFERROR(INDEX('Voies de collecte'!C:C,MATCH(Carac[[#This Row],[Voie de collecte actuelle]],'Voies de collecte'!B:B,0)),"")</f>
        <v/>
      </c>
      <c r="J97" s="17" t="str">
        <f>IFERROR(INDEX('Voies de collecte'!C:C,MATCH(Carac[[#This Row],[Voie de collecte recommandée]],'Voies de collecte'!B:B,0)),"")</f>
        <v/>
      </c>
      <c r="K97" s="18" t="str">
        <f>IFERROR(VLOOKUP(B97,Équipement!D:E,2,FALSE),"")</f>
        <v/>
      </c>
      <c r="L97" s="21"/>
      <c r="M97" s="21" t="e">
        <f>VLOOKUP(Carac[[#This Row],[Équipement (Zone + Voie)]],Équipement!D:H,5,FALSE)</f>
        <v>#N/A</v>
      </c>
      <c r="N97" s="25">
        <f>IFERROR(IF(Carac[[#This Row],[Fréquence]]="ponctuel",Carac[[#This Row],[Masse 
(kg) ]],Carac[[#This Row],[Masse 
(kg) ]]*Carac[[#This Row],[Facteur d''annualisation]]),0)</f>
        <v>0</v>
      </c>
    </row>
    <row r="98" spans="4:14" ht="19.899999999999999" customHeight="1" x14ac:dyDescent="0.35">
      <c r="D98" s="66"/>
      <c r="E98" s="19"/>
      <c r="F98" s="76" t="str">
        <f>IFERROR(INDEX(Équipement!C:C,MATCH(Carac[[#This Row],[Équipement (Zone + Voie)]],Équipement!D:D,0)),"")</f>
        <v/>
      </c>
      <c r="G98" s="17" t="str">
        <f>IFERROR(INDEX('Grille de tri'!C:C,MATCH(Pesée!C98,'Grille de tri'!B:B,0)),"")</f>
        <v/>
      </c>
      <c r="H98" s="17" t="str">
        <f>IF(Carac[[#This Row],[Voie de collecte actuelle]]=Carac[[#This Row],[Voie de collecte recommandée]],"bien trié","mal trié")</f>
        <v>bien trié</v>
      </c>
      <c r="I98" s="17" t="str">
        <f>IFERROR(INDEX('Voies de collecte'!C:C,MATCH(Carac[[#This Row],[Voie de collecte actuelle]],'Voies de collecte'!B:B,0)),"")</f>
        <v/>
      </c>
      <c r="J98" s="17" t="str">
        <f>IFERROR(INDEX('Voies de collecte'!C:C,MATCH(Carac[[#This Row],[Voie de collecte recommandée]],'Voies de collecte'!B:B,0)),"")</f>
        <v/>
      </c>
      <c r="K98" s="18" t="str">
        <f>IFERROR(VLOOKUP(B98,Équipement!D:E,2,FALSE),"")</f>
        <v/>
      </c>
      <c r="L98" s="21"/>
      <c r="M98" s="21" t="e">
        <f>VLOOKUP(Carac[[#This Row],[Équipement (Zone + Voie)]],Équipement!D:H,5,FALSE)</f>
        <v>#N/A</v>
      </c>
      <c r="N98" s="25">
        <f>IFERROR(IF(Carac[[#This Row],[Fréquence]]="ponctuel",Carac[[#This Row],[Masse 
(kg) ]],Carac[[#This Row],[Masse 
(kg) ]]*Carac[[#This Row],[Facteur d''annualisation]]),0)</f>
        <v>0</v>
      </c>
    </row>
    <row r="99" spans="4:14" ht="19.899999999999999" customHeight="1" x14ac:dyDescent="0.35">
      <c r="D99" s="66"/>
      <c r="E99" s="19"/>
      <c r="F99" s="76" t="str">
        <f>IFERROR(INDEX(Équipement!C:C,MATCH(Carac[[#This Row],[Équipement (Zone + Voie)]],Équipement!D:D,0)),"")</f>
        <v/>
      </c>
      <c r="G99" s="17" t="str">
        <f>IFERROR(INDEX('Grille de tri'!C:C,MATCH(Pesée!C99,'Grille de tri'!B:B,0)),"")</f>
        <v/>
      </c>
      <c r="H99" s="17" t="str">
        <f>IF(Carac[[#This Row],[Voie de collecte actuelle]]=Carac[[#This Row],[Voie de collecte recommandée]],"bien trié","mal trié")</f>
        <v>bien trié</v>
      </c>
      <c r="I99" s="17" t="str">
        <f>IFERROR(INDEX('Voies de collecte'!C:C,MATCH(Carac[[#This Row],[Voie de collecte actuelle]],'Voies de collecte'!B:B,0)),"")</f>
        <v/>
      </c>
      <c r="J99" s="17" t="str">
        <f>IFERROR(INDEX('Voies de collecte'!C:C,MATCH(Carac[[#This Row],[Voie de collecte recommandée]],'Voies de collecte'!B:B,0)),"")</f>
        <v/>
      </c>
      <c r="K99" s="18" t="str">
        <f>IFERROR(VLOOKUP(B99,Équipement!D:E,2,FALSE),"")</f>
        <v/>
      </c>
      <c r="L99" s="21"/>
      <c r="M99" s="21" t="e">
        <f>VLOOKUP(Carac[[#This Row],[Équipement (Zone + Voie)]],Équipement!D:H,5,FALSE)</f>
        <v>#N/A</v>
      </c>
      <c r="N99" s="25">
        <f>IFERROR(IF(Carac[[#This Row],[Fréquence]]="ponctuel",Carac[[#This Row],[Masse 
(kg) ]],Carac[[#This Row],[Masse 
(kg) ]]*Carac[[#This Row],[Facteur d''annualisation]]),0)</f>
        <v>0</v>
      </c>
    </row>
    <row r="100" spans="4:14" ht="19.899999999999999" customHeight="1" x14ac:dyDescent="0.35">
      <c r="D100" s="69"/>
      <c r="E100" s="24"/>
      <c r="F100" s="76" t="str">
        <f>IFERROR(INDEX(Équipement!C:C,MATCH(Carac[[#This Row],[Équipement (Zone + Voie)]],Équipement!D:D,0)),"")</f>
        <v/>
      </c>
      <c r="G100" s="17" t="str">
        <f>IFERROR(INDEX('Grille de tri'!C:C,MATCH(Pesée!C100,'Grille de tri'!B:B,0)),"")</f>
        <v/>
      </c>
      <c r="H100" s="17" t="str">
        <f>IF(Carac[[#This Row],[Voie de collecte actuelle]]=Carac[[#This Row],[Voie de collecte recommandée]],"bien trié","mal trié")</f>
        <v>bien trié</v>
      </c>
      <c r="I100" s="17" t="str">
        <f>IFERROR(INDEX('Voies de collecte'!C:C,MATCH(Carac[[#This Row],[Voie de collecte actuelle]],'Voies de collecte'!B:B,0)),"")</f>
        <v/>
      </c>
      <c r="J100" s="17" t="str">
        <f>IFERROR(INDEX('Voies de collecte'!C:C,MATCH(Carac[[#This Row],[Voie de collecte recommandée]],'Voies de collecte'!B:B,0)),"")</f>
        <v/>
      </c>
      <c r="K100" s="18" t="str">
        <f>IFERROR(VLOOKUP(B100,Équipement!D:E,2,FALSE),"")</f>
        <v/>
      </c>
      <c r="L100" s="21"/>
      <c r="M100" s="21" t="e">
        <f>VLOOKUP(Carac[[#This Row],[Équipement (Zone + Voie)]],Équipement!D:H,5,FALSE)</f>
        <v>#N/A</v>
      </c>
      <c r="N100" s="25">
        <f>IFERROR(IF(Carac[[#This Row],[Fréquence]]="ponctuel",Carac[[#This Row],[Masse 
(kg) ]],Carac[[#This Row],[Masse 
(kg) ]]*Carac[[#This Row],[Facteur d''annualisation]]),0)</f>
        <v>0</v>
      </c>
    </row>
    <row r="101" spans="4:14" ht="19.899999999999999" customHeight="1" x14ac:dyDescent="0.35">
      <c r="D101" s="66"/>
      <c r="E101" s="19"/>
      <c r="F101" s="76" t="str">
        <f>IFERROR(INDEX(Équipement!C:C,MATCH(Carac[[#This Row],[Équipement (Zone + Voie)]],Équipement!D:D,0)),"")</f>
        <v/>
      </c>
      <c r="G101" s="17" t="str">
        <f>IFERROR(INDEX('Grille de tri'!C:C,MATCH(Pesée!C101,'Grille de tri'!B:B,0)),"")</f>
        <v/>
      </c>
      <c r="H101" s="17" t="str">
        <f>IF(Carac[[#This Row],[Voie de collecte actuelle]]=Carac[[#This Row],[Voie de collecte recommandée]],"bien trié","mal trié")</f>
        <v>bien trié</v>
      </c>
      <c r="I101" s="17" t="str">
        <f>IFERROR(INDEX('Voies de collecte'!C:C,MATCH(Carac[[#This Row],[Voie de collecte actuelle]],'Voies de collecte'!B:B,0)),"")</f>
        <v/>
      </c>
      <c r="J101" s="17" t="str">
        <f>IFERROR(INDEX('Voies de collecte'!C:C,MATCH(Carac[[#This Row],[Voie de collecte recommandée]],'Voies de collecte'!B:B,0)),"")</f>
        <v/>
      </c>
      <c r="K101" s="18" t="str">
        <f>IFERROR(VLOOKUP(B101,Équipement!D:E,2,FALSE),"")</f>
        <v/>
      </c>
      <c r="L101" s="21"/>
      <c r="M101" s="21" t="e">
        <f>VLOOKUP(Carac[[#This Row],[Équipement (Zone + Voie)]],Équipement!D:H,5,FALSE)</f>
        <v>#N/A</v>
      </c>
      <c r="N101" s="25">
        <f>IFERROR(IF(Carac[[#This Row],[Fréquence]]="ponctuel",Carac[[#This Row],[Masse 
(kg) ]],Carac[[#This Row],[Masse 
(kg) ]]*Carac[[#This Row],[Facteur d''annualisation]]),0)</f>
        <v>0</v>
      </c>
    </row>
    <row r="102" spans="4:14" ht="19.899999999999999" customHeight="1" x14ac:dyDescent="0.35">
      <c r="D102" s="66"/>
      <c r="E102" s="19"/>
      <c r="F102" s="76" t="str">
        <f>IFERROR(INDEX(Équipement!C:C,MATCH(Carac[[#This Row],[Équipement (Zone + Voie)]],Équipement!D:D,0)),"")</f>
        <v/>
      </c>
      <c r="G102" s="17" t="str">
        <f>IFERROR(INDEX('Grille de tri'!C:C,MATCH(Pesée!C102,'Grille de tri'!B:B,0)),"")</f>
        <v/>
      </c>
      <c r="H102" s="17" t="str">
        <f>IF(Carac[[#This Row],[Voie de collecte actuelle]]=Carac[[#This Row],[Voie de collecte recommandée]],"bien trié","mal trié")</f>
        <v>bien trié</v>
      </c>
      <c r="I102" s="17" t="str">
        <f>IFERROR(INDEX('Voies de collecte'!C:C,MATCH(Carac[[#This Row],[Voie de collecte actuelle]],'Voies de collecte'!B:B,0)),"")</f>
        <v/>
      </c>
      <c r="J102" s="17" t="str">
        <f>IFERROR(INDEX('Voies de collecte'!C:C,MATCH(Carac[[#This Row],[Voie de collecte recommandée]],'Voies de collecte'!B:B,0)),"")</f>
        <v/>
      </c>
      <c r="K102" s="18" t="str">
        <f>IFERROR(VLOOKUP(B102,Équipement!D:E,2,FALSE),"")</f>
        <v/>
      </c>
      <c r="L102" s="21"/>
      <c r="M102" s="21" t="e">
        <f>VLOOKUP(Carac[[#This Row],[Équipement (Zone + Voie)]],Équipement!D:H,5,FALSE)</f>
        <v>#N/A</v>
      </c>
      <c r="N102" s="25">
        <f>IFERROR(IF(Carac[[#This Row],[Fréquence]]="ponctuel",Carac[[#This Row],[Masse 
(kg) ]],Carac[[#This Row],[Masse 
(kg) ]]*Carac[[#This Row],[Facteur d''annualisation]]),0)</f>
        <v>0</v>
      </c>
    </row>
    <row r="103" spans="4:14" ht="19.899999999999999" customHeight="1" x14ac:dyDescent="0.35">
      <c r="D103" s="66"/>
      <c r="E103" s="19"/>
      <c r="F103" s="76" t="str">
        <f>IFERROR(INDEX(Équipement!C:C,MATCH(Carac[[#This Row],[Équipement (Zone + Voie)]],Équipement!D:D,0)),"")</f>
        <v/>
      </c>
      <c r="G103" s="17" t="str">
        <f>IFERROR(INDEX('Grille de tri'!C:C,MATCH(Pesée!C103,'Grille de tri'!B:B,0)),"")</f>
        <v/>
      </c>
      <c r="H103" s="17" t="str">
        <f>IF(Carac[[#This Row],[Voie de collecte actuelle]]=Carac[[#This Row],[Voie de collecte recommandée]],"bien trié","mal trié")</f>
        <v>bien trié</v>
      </c>
      <c r="I103" s="17" t="str">
        <f>IFERROR(INDEX('Voies de collecte'!C:C,MATCH(Carac[[#This Row],[Voie de collecte actuelle]],'Voies de collecte'!B:B,0)),"")</f>
        <v/>
      </c>
      <c r="J103" s="17" t="str">
        <f>IFERROR(INDEX('Voies de collecte'!C:C,MATCH(Carac[[#This Row],[Voie de collecte recommandée]],'Voies de collecte'!B:B,0)),"")</f>
        <v/>
      </c>
      <c r="K103" s="18" t="str">
        <f>IFERROR(VLOOKUP(B103,Équipement!D:E,2,FALSE),"")</f>
        <v/>
      </c>
      <c r="L103" s="21"/>
      <c r="M103" s="21" t="e">
        <f>VLOOKUP(Carac[[#This Row],[Équipement (Zone + Voie)]],Équipement!D:H,5,FALSE)</f>
        <v>#N/A</v>
      </c>
      <c r="N103" s="25">
        <f>IFERROR(IF(Carac[[#This Row],[Fréquence]]="ponctuel",Carac[[#This Row],[Masse 
(kg) ]],Carac[[#This Row],[Masse 
(kg) ]]*Carac[[#This Row],[Facteur d''annualisation]]),0)</f>
        <v>0</v>
      </c>
    </row>
    <row r="104" spans="4:14" ht="19.899999999999999" customHeight="1" x14ac:dyDescent="0.35">
      <c r="D104" s="66"/>
      <c r="E104" s="19"/>
      <c r="F104" s="76" t="str">
        <f>IFERROR(INDEX(Équipement!C:C,MATCH(Carac[[#This Row],[Équipement (Zone + Voie)]],Équipement!D:D,0)),"")</f>
        <v/>
      </c>
      <c r="G104" s="17" t="str">
        <f>IFERROR(INDEX('Grille de tri'!C:C,MATCH(Pesée!C104,'Grille de tri'!B:B,0)),"")</f>
        <v/>
      </c>
      <c r="H104" s="17" t="str">
        <f>IF(Carac[[#This Row],[Voie de collecte actuelle]]=Carac[[#This Row],[Voie de collecte recommandée]],"bien trié","mal trié")</f>
        <v>bien trié</v>
      </c>
      <c r="I104" s="17" t="str">
        <f>IFERROR(INDEX('Voies de collecte'!C:C,MATCH(Carac[[#This Row],[Voie de collecte actuelle]],'Voies de collecte'!B:B,0)),"")</f>
        <v/>
      </c>
      <c r="J104" s="17" t="str">
        <f>IFERROR(INDEX('Voies de collecte'!C:C,MATCH(Carac[[#This Row],[Voie de collecte recommandée]],'Voies de collecte'!B:B,0)),"")</f>
        <v/>
      </c>
      <c r="K104" s="18" t="str">
        <f>IFERROR(VLOOKUP(B104,Équipement!D:E,2,FALSE),"")</f>
        <v/>
      </c>
      <c r="L104" s="21"/>
      <c r="M104" s="21" t="e">
        <f>VLOOKUP(Carac[[#This Row],[Équipement (Zone + Voie)]],Équipement!D:H,5,FALSE)</f>
        <v>#N/A</v>
      </c>
      <c r="N104" s="25">
        <f>IFERROR(IF(Carac[[#This Row],[Fréquence]]="ponctuel",Carac[[#This Row],[Masse 
(kg) ]],Carac[[#This Row],[Masse 
(kg) ]]*Carac[[#This Row],[Facteur d''annualisation]]),0)</f>
        <v>0</v>
      </c>
    </row>
    <row r="105" spans="4:14" ht="19.899999999999999" customHeight="1" x14ac:dyDescent="0.35">
      <c r="D105" s="66"/>
      <c r="E105" s="19"/>
      <c r="F105" s="76" t="str">
        <f>IFERROR(INDEX(Équipement!C:C,MATCH(Carac[[#This Row],[Équipement (Zone + Voie)]],Équipement!D:D,0)),"")</f>
        <v/>
      </c>
      <c r="G105" s="17" t="str">
        <f>IFERROR(INDEX('Grille de tri'!C:C,MATCH(Pesée!C105,'Grille de tri'!B:B,0)),"")</f>
        <v/>
      </c>
      <c r="H105" s="17" t="str">
        <f>IF(Carac[[#This Row],[Voie de collecte actuelle]]=Carac[[#This Row],[Voie de collecte recommandée]],"bien trié","mal trié")</f>
        <v>bien trié</v>
      </c>
      <c r="I105" s="17" t="str">
        <f>IFERROR(INDEX('Voies de collecte'!C:C,MATCH(Carac[[#This Row],[Voie de collecte actuelle]],'Voies de collecte'!B:B,0)),"")</f>
        <v/>
      </c>
      <c r="J105" s="17" t="str">
        <f>IFERROR(INDEX('Voies de collecte'!C:C,MATCH(Carac[[#This Row],[Voie de collecte recommandée]],'Voies de collecte'!B:B,0)),"")</f>
        <v/>
      </c>
      <c r="K105" s="18" t="str">
        <f>IFERROR(VLOOKUP(B105,Équipement!D:E,2,FALSE),"")</f>
        <v/>
      </c>
      <c r="L105" s="21"/>
      <c r="M105" s="21" t="e">
        <f>VLOOKUP(Carac[[#This Row],[Équipement (Zone + Voie)]],Équipement!D:H,5,FALSE)</f>
        <v>#N/A</v>
      </c>
      <c r="N105" s="25">
        <f>IFERROR(IF(Carac[[#This Row],[Fréquence]]="ponctuel",Carac[[#This Row],[Masse 
(kg) ]],Carac[[#This Row],[Masse 
(kg) ]]*Carac[[#This Row],[Facteur d''annualisation]]),0)</f>
        <v>0</v>
      </c>
    </row>
    <row r="106" spans="4:14" ht="19.899999999999999" customHeight="1" x14ac:dyDescent="0.35">
      <c r="D106" s="66"/>
      <c r="E106" s="19"/>
      <c r="F106" s="76" t="str">
        <f>IFERROR(INDEX(Équipement!C:C,MATCH(Carac[[#This Row],[Équipement (Zone + Voie)]],Équipement!D:D,0)),"")</f>
        <v/>
      </c>
      <c r="G106" s="17" t="str">
        <f>IFERROR(INDEX('Grille de tri'!C:C,MATCH(Pesée!C106,'Grille de tri'!B:B,0)),"")</f>
        <v/>
      </c>
      <c r="H106" s="17" t="str">
        <f>IF(Carac[[#This Row],[Voie de collecte actuelle]]=Carac[[#This Row],[Voie de collecte recommandée]],"bien trié","mal trié")</f>
        <v>bien trié</v>
      </c>
      <c r="I106" s="17" t="str">
        <f>IFERROR(INDEX('Voies de collecte'!C:C,MATCH(Carac[[#This Row],[Voie de collecte actuelle]],'Voies de collecte'!B:B,0)),"")</f>
        <v/>
      </c>
      <c r="J106" s="17" t="str">
        <f>IFERROR(INDEX('Voies de collecte'!C:C,MATCH(Carac[[#This Row],[Voie de collecte recommandée]],'Voies de collecte'!B:B,0)),"")</f>
        <v/>
      </c>
      <c r="K106" s="18" t="str">
        <f>IFERROR(VLOOKUP(B106,Équipement!D:E,2,FALSE),"")</f>
        <v/>
      </c>
      <c r="L106" s="21"/>
      <c r="M106" s="21" t="e">
        <f>VLOOKUP(Carac[[#This Row],[Équipement (Zone + Voie)]],Équipement!D:H,5,FALSE)</f>
        <v>#N/A</v>
      </c>
      <c r="N106" s="25">
        <f>IFERROR(IF(Carac[[#This Row],[Fréquence]]="ponctuel",Carac[[#This Row],[Masse 
(kg) ]],Carac[[#This Row],[Masse 
(kg) ]]*Carac[[#This Row],[Facteur d''annualisation]]),0)</f>
        <v>0</v>
      </c>
    </row>
    <row r="107" spans="4:14" ht="19.899999999999999" customHeight="1" x14ac:dyDescent="0.35">
      <c r="D107" s="66"/>
      <c r="E107" s="19"/>
      <c r="F107" s="76" t="str">
        <f>IFERROR(INDEX(Équipement!C:C,MATCH(Carac[[#This Row],[Équipement (Zone + Voie)]],Équipement!D:D,0)),"")</f>
        <v/>
      </c>
      <c r="G107" s="17" t="str">
        <f>IFERROR(INDEX('Grille de tri'!C:C,MATCH(Pesée!C107,'Grille de tri'!B:B,0)),"")</f>
        <v/>
      </c>
      <c r="H107" s="17" t="str">
        <f>IF(Carac[[#This Row],[Voie de collecte actuelle]]=Carac[[#This Row],[Voie de collecte recommandée]],"bien trié","mal trié")</f>
        <v>bien trié</v>
      </c>
      <c r="I107" s="17" t="str">
        <f>IFERROR(INDEX('Voies de collecte'!C:C,MATCH(Carac[[#This Row],[Voie de collecte actuelle]],'Voies de collecte'!B:B,0)),"")</f>
        <v/>
      </c>
      <c r="J107" s="17" t="str">
        <f>IFERROR(INDEX('Voies de collecte'!C:C,MATCH(Carac[[#This Row],[Voie de collecte recommandée]],'Voies de collecte'!B:B,0)),"")</f>
        <v/>
      </c>
      <c r="K107" s="18" t="str">
        <f>IFERROR(VLOOKUP(B107,Équipement!D:E,2,FALSE),"")</f>
        <v/>
      </c>
      <c r="L107" s="21"/>
      <c r="M107" s="21" t="e">
        <f>VLOOKUP(Carac[[#This Row],[Équipement (Zone + Voie)]],Équipement!D:H,5,FALSE)</f>
        <v>#N/A</v>
      </c>
      <c r="N107" s="25">
        <f>IFERROR(IF(Carac[[#This Row],[Fréquence]]="ponctuel",Carac[[#This Row],[Masse 
(kg) ]],Carac[[#This Row],[Masse 
(kg) ]]*Carac[[#This Row],[Facteur d''annualisation]]),0)</f>
        <v>0</v>
      </c>
    </row>
    <row r="108" spans="4:14" ht="19.899999999999999" customHeight="1" x14ac:dyDescent="0.35">
      <c r="D108" s="66"/>
      <c r="E108" s="19"/>
      <c r="F108" s="76" t="str">
        <f>IFERROR(INDEX(Équipement!C:C,MATCH(Carac[[#This Row],[Équipement (Zone + Voie)]],Équipement!D:D,0)),"")</f>
        <v/>
      </c>
      <c r="G108" s="17" t="str">
        <f>IFERROR(INDEX('Grille de tri'!C:C,MATCH(Pesée!C108,'Grille de tri'!B:B,0)),"")</f>
        <v/>
      </c>
      <c r="H108" s="17" t="str">
        <f>IF(Carac[[#This Row],[Voie de collecte actuelle]]=Carac[[#This Row],[Voie de collecte recommandée]],"bien trié","mal trié")</f>
        <v>bien trié</v>
      </c>
      <c r="I108" s="17" t="str">
        <f>IFERROR(INDEX('Voies de collecte'!C:C,MATCH(Carac[[#This Row],[Voie de collecte actuelle]],'Voies de collecte'!B:B,0)),"")</f>
        <v/>
      </c>
      <c r="J108" s="17" t="str">
        <f>IFERROR(INDEX('Voies de collecte'!C:C,MATCH(Carac[[#This Row],[Voie de collecte recommandée]],'Voies de collecte'!B:B,0)),"")</f>
        <v/>
      </c>
      <c r="K108" s="18" t="str">
        <f>IFERROR(VLOOKUP(B108,Équipement!D:E,2,FALSE),"")</f>
        <v/>
      </c>
      <c r="L108" s="21"/>
      <c r="M108" s="21" t="e">
        <f>VLOOKUP(Carac[[#This Row],[Équipement (Zone + Voie)]],Équipement!D:H,5,FALSE)</f>
        <v>#N/A</v>
      </c>
      <c r="N108" s="25">
        <f>IFERROR(IF(Carac[[#This Row],[Fréquence]]="ponctuel",Carac[[#This Row],[Masse 
(kg) ]],Carac[[#This Row],[Masse 
(kg) ]]*Carac[[#This Row],[Facteur d''annualisation]]),0)</f>
        <v>0</v>
      </c>
    </row>
    <row r="109" spans="4:14" ht="19.899999999999999" customHeight="1" x14ac:dyDescent="0.35">
      <c r="D109" s="66"/>
      <c r="E109" s="19"/>
      <c r="F109" s="76" t="str">
        <f>IFERROR(INDEX(Équipement!C:C,MATCH(Carac[[#This Row],[Équipement (Zone + Voie)]],Équipement!D:D,0)),"")</f>
        <v/>
      </c>
      <c r="G109" s="17" t="str">
        <f>IFERROR(INDEX('Grille de tri'!C:C,MATCH(Pesée!C109,'Grille de tri'!B:B,0)),"")</f>
        <v/>
      </c>
      <c r="H109" s="17" t="str">
        <f>IF(Carac[[#This Row],[Voie de collecte actuelle]]=Carac[[#This Row],[Voie de collecte recommandée]],"bien trié","mal trié")</f>
        <v>bien trié</v>
      </c>
      <c r="I109" s="17" t="str">
        <f>IFERROR(INDEX('Voies de collecte'!C:C,MATCH(Carac[[#This Row],[Voie de collecte actuelle]],'Voies de collecte'!B:B,0)),"")</f>
        <v/>
      </c>
      <c r="J109" s="17" t="str">
        <f>IFERROR(INDEX('Voies de collecte'!C:C,MATCH(Carac[[#This Row],[Voie de collecte recommandée]],'Voies de collecte'!B:B,0)),"")</f>
        <v/>
      </c>
      <c r="K109" s="18" t="str">
        <f>IFERROR(VLOOKUP(B109,Équipement!D:E,2,FALSE),"")</f>
        <v/>
      </c>
      <c r="L109" s="21"/>
      <c r="M109" s="21" t="e">
        <f>VLOOKUP(Carac[[#This Row],[Équipement (Zone + Voie)]],Équipement!D:H,5,FALSE)</f>
        <v>#N/A</v>
      </c>
      <c r="N109" s="25">
        <f>IFERROR(IF(Carac[[#This Row],[Fréquence]]="ponctuel",Carac[[#This Row],[Masse 
(kg) ]],Carac[[#This Row],[Masse 
(kg) ]]*Carac[[#This Row],[Facteur d''annualisation]]),0)</f>
        <v>0</v>
      </c>
    </row>
    <row r="110" spans="4:14" ht="19.899999999999999" customHeight="1" x14ac:dyDescent="0.35">
      <c r="D110" s="66"/>
      <c r="E110" s="19"/>
      <c r="F110" s="76" t="str">
        <f>IFERROR(INDEX(Équipement!C:C,MATCH(Carac[[#This Row],[Équipement (Zone + Voie)]],Équipement!D:D,0)),"")</f>
        <v/>
      </c>
      <c r="G110" s="17" t="str">
        <f>IFERROR(INDEX('Grille de tri'!C:C,MATCH(Pesée!C110,'Grille de tri'!B:B,0)),"")</f>
        <v/>
      </c>
      <c r="H110" s="17" t="str">
        <f>IF(Carac[[#This Row],[Voie de collecte actuelle]]=Carac[[#This Row],[Voie de collecte recommandée]],"bien trié","mal trié")</f>
        <v>bien trié</v>
      </c>
      <c r="I110" s="17" t="str">
        <f>IFERROR(INDEX('Voies de collecte'!C:C,MATCH(Carac[[#This Row],[Voie de collecte actuelle]],'Voies de collecte'!B:B,0)),"")</f>
        <v/>
      </c>
      <c r="J110" s="17" t="str">
        <f>IFERROR(INDEX('Voies de collecte'!C:C,MATCH(Carac[[#This Row],[Voie de collecte recommandée]],'Voies de collecte'!B:B,0)),"")</f>
        <v/>
      </c>
      <c r="K110" s="18" t="str">
        <f>IFERROR(VLOOKUP(B110,Équipement!D:E,2,FALSE),"")</f>
        <v/>
      </c>
      <c r="L110" s="21"/>
      <c r="M110" s="21" t="e">
        <f>VLOOKUP(Carac[[#This Row],[Équipement (Zone + Voie)]],Équipement!D:H,5,FALSE)</f>
        <v>#N/A</v>
      </c>
      <c r="N110" s="25">
        <f>IFERROR(IF(Carac[[#This Row],[Fréquence]]="ponctuel",Carac[[#This Row],[Masse 
(kg) ]],Carac[[#This Row],[Masse 
(kg) ]]*Carac[[#This Row],[Facteur d''annualisation]]),0)</f>
        <v>0</v>
      </c>
    </row>
    <row r="111" spans="4:14" ht="19.899999999999999" customHeight="1" x14ac:dyDescent="0.35">
      <c r="D111" s="66"/>
      <c r="E111" s="19"/>
      <c r="F111" s="76" t="str">
        <f>IFERROR(INDEX(Équipement!C:C,MATCH(Carac[[#This Row],[Équipement (Zone + Voie)]],Équipement!D:D,0)),"")</f>
        <v/>
      </c>
      <c r="G111" s="17" t="str">
        <f>IFERROR(INDEX('Grille de tri'!C:C,MATCH(Pesée!C111,'Grille de tri'!B:B,0)),"")</f>
        <v/>
      </c>
      <c r="H111" s="17" t="str">
        <f>IF(Carac[[#This Row],[Voie de collecte actuelle]]=Carac[[#This Row],[Voie de collecte recommandée]],"bien trié","mal trié")</f>
        <v>bien trié</v>
      </c>
      <c r="I111" s="17" t="str">
        <f>IFERROR(INDEX('Voies de collecte'!C:C,MATCH(Carac[[#This Row],[Voie de collecte actuelle]],'Voies de collecte'!B:B,0)),"")</f>
        <v/>
      </c>
      <c r="J111" s="17" t="str">
        <f>IFERROR(INDEX('Voies de collecte'!C:C,MATCH(Carac[[#This Row],[Voie de collecte recommandée]],'Voies de collecte'!B:B,0)),"")</f>
        <v/>
      </c>
      <c r="K111" s="18" t="str">
        <f>IFERROR(VLOOKUP(B111,Équipement!D:E,2,FALSE),"")</f>
        <v/>
      </c>
      <c r="L111" s="21"/>
      <c r="M111" s="21" t="e">
        <f>VLOOKUP(Carac[[#This Row],[Équipement (Zone + Voie)]],Équipement!D:H,5,FALSE)</f>
        <v>#N/A</v>
      </c>
      <c r="N111" s="25">
        <f>IFERROR(IF(Carac[[#This Row],[Fréquence]]="ponctuel",Carac[[#This Row],[Masse 
(kg) ]],Carac[[#This Row],[Masse 
(kg) ]]*Carac[[#This Row],[Facteur d''annualisation]]),0)</f>
        <v>0</v>
      </c>
    </row>
    <row r="112" spans="4:14" ht="19.899999999999999" customHeight="1" x14ac:dyDescent="0.35">
      <c r="D112" s="66"/>
      <c r="E112" s="19"/>
      <c r="F112" s="76" t="str">
        <f>IFERROR(INDEX(Équipement!C:C,MATCH(Carac[[#This Row],[Équipement (Zone + Voie)]],Équipement!D:D,0)),"")</f>
        <v/>
      </c>
      <c r="G112" s="17" t="str">
        <f>IFERROR(INDEX('Grille de tri'!C:C,MATCH(Pesée!C112,'Grille de tri'!B:B,0)),"")</f>
        <v/>
      </c>
      <c r="H112" s="17" t="str">
        <f>IF(Carac[[#This Row],[Voie de collecte actuelle]]=Carac[[#This Row],[Voie de collecte recommandée]],"bien trié","mal trié")</f>
        <v>bien trié</v>
      </c>
      <c r="I112" s="17" t="str">
        <f>IFERROR(INDEX('Voies de collecte'!C:C,MATCH(Carac[[#This Row],[Voie de collecte actuelle]],'Voies de collecte'!B:B,0)),"")</f>
        <v/>
      </c>
      <c r="J112" s="17" t="str">
        <f>IFERROR(INDEX('Voies de collecte'!C:C,MATCH(Carac[[#This Row],[Voie de collecte recommandée]],'Voies de collecte'!B:B,0)),"")</f>
        <v/>
      </c>
      <c r="K112" s="18" t="str">
        <f>IFERROR(VLOOKUP(B112,Équipement!D:E,2,FALSE),"")</f>
        <v/>
      </c>
      <c r="L112" s="21"/>
      <c r="M112" s="21" t="e">
        <f>VLOOKUP(Carac[[#This Row],[Équipement (Zone + Voie)]],Équipement!D:H,5,FALSE)</f>
        <v>#N/A</v>
      </c>
      <c r="N112" s="25">
        <f>IFERROR(IF(Carac[[#This Row],[Fréquence]]="ponctuel",Carac[[#This Row],[Masse 
(kg) ]],Carac[[#This Row],[Masse 
(kg) ]]*Carac[[#This Row],[Facteur d''annualisation]]),0)</f>
        <v>0</v>
      </c>
    </row>
    <row r="113" spans="4:14" ht="19.899999999999999" customHeight="1" x14ac:dyDescent="0.35">
      <c r="D113" s="66"/>
      <c r="E113" s="19"/>
      <c r="F113" s="76" t="str">
        <f>IFERROR(INDEX(Équipement!C:C,MATCH(Carac[[#This Row],[Équipement (Zone + Voie)]],Équipement!D:D,0)),"")</f>
        <v/>
      </c>
      <c r="G113" s="17" t="str">
        <f>IFERROR(INDEX('Grille de tri'!C:C,MATCH(Pesée!C113,'Grille de tri'!B:B,0)),"")</f>
        <v/>
      </c>
      <c r="H113" s="17" t="str">
        <f>IF(Carac[[#This Row],[Voie de collecte actuelle]]=Carac[[#This Row],[Voie de collecte recommandée]],"bien trié","mal trié")</f>
        <v>bien trié</v>
      </c>
      <c r="I113" s="17" t="str">
        <f>IFERROR(INDEX('Voies de collecte'!C:C,MATCH(Carac[[#This Row],[Voie de collecte actuelle]],'Voies de collecte'!B:B,0)),"")</f>
        <v/>
      </c>
      <c r="J113" s="17" t="str">
        <f>IFERROR(INDEX('Voies de collecte'!C:C,MATCH(Carac[[#This Row],[Voie de collecte recommandée]],'Voies de collecte'!B:B,0)),"")</f>
        <v/>
      </c>
      <c r="K113" s="18" t="str">
        <f>IFERROR(VLOOKUP(B113,Équipement!D:E,2,FALSE),"")</f>
        <v/>
      </c>
      <c r="L113" s="21"/>
      <c r="M113" s="21" t="e">
        <f>VLOOKUP(Carac[[#This Row],[Équipement (Zone + Voie)]],Équipement!D:H,5,FALSE)</f>
        <v>#N/A</v>
      </c>
      <c r="N113" s="25">
        <f>IFERROR(IF(Carac[[#This Row],[Fréquence]]="ponctuel",Carac[[#This Row],[Masse 
(kg) ]],Carac[[#This Row],[Masse 
(kg) ]]*Carac[[#This Row],[Facteur d''annualisation]]),0)</f>
        <v>0</v>
      </c>
    </row>
    <row r="114" spans="4:14" ht="19.899999999999999" customHeight="1" x14ac:dyDescent="0.35">
      <c r="D114" s="66"/>
      <c r="E114" s="19"/>
      <c r="F114" s="76" t="str">
        <f>IFERROR(INDEX(Équipement!C:C,MATCH(Carac[[#This Row],[Équipement (Zone + Voie)]],Équipement!D:D,0)),"")</f>
        <v/>
      </c>
      <c r="G114" s="17" t="str">
        <f>IFERROR(INDEX('Grille de tri'!C:C,MATCH(Pesée!C114,'Grille de tri'!B:B,0)),"")</f>
        <v/>
      </c>
      <c r="H114" s="17" t="str">
        <f>IF(Carac[[#This Row],[Voie de collecte actuelle]]=Carac[[#This Row],[Voie de collecte recommandée]],"bien trié","mal trié")</f>
        <v>bien trié</v>
      </c>
      <c r="I114" s="17" t="str">
        <f>IFERROR(INDEX('Voies de collecte'!C:C,MATCH(Carac[[#This Row],[Voie de collecte actuelle]],'Voies de collecte'!B:B,0)),"")</f>
        <v/>
      </c>
      <c r="J114" s="17" t="str">
        <f>IFERROR(INDEX('Voies de collecte'!C:C,MATCH(Carac[[#This Row],[Voie de collecte recommandée]],'Voies de collecte'!B:B,0)),"")</f>
        <v/>
      </c>
      <c r="K114" s="18" t="str">
        <f>IFERROR(VLOOKUP(B114,Équipement!D:E,2,FALSE),"")</f>
        <v/>
      </c>
      <c r="L114" s="21"/>
      <c r="M114" s="21" t="e">
        <f>VLOOKUP(Carac[[#This Row],[Équipement (Zone + Voie)]],Équipement!D:H,5,FALSE)</f>
        <v>#N/A</v>
      </c>
      <c r="N114" s="25">
        <f>IFERROR(IF(Carac[[#This Row],[Fréquence]]="ponctuel",Carac[[#This Row],[Masse 
(kg) ]],Carac[[#This Row],[Masse 
(kg) ]]*Carac[[#This Row],[Facteur d''annualisation]]),0)</f>
        <v>0</v>
      </c>
    </row>
    <row r="115" spans="4:14" ht="19.899999999999999" customHeight="1" x14ac:dyDescent="0.35">
      <c r="D115" s="66"/>
      <c r="E115" s="19"/>
      <c r="F115" s="76" t="str">
        <f>IFERROR(INDEX(Équipement!C:C,MATCH(Carac[[#This Row],[Équipement (Zone + Voie)]],Équipement!D:D,0)),"")</f>
        <v/>
      </c>
      <c r="G115" s="17" t="str">
        <f>IFERROR(INDEX('Grille de tri'!C:C,MATCH(Pesée!C115,'Grille de tri'!B:B,0)),"")</f>
        <v/>
      </c>
      <c r="H115" s="17" t="str">
        <f>IF(Carac[[#This Row],[Voie de collecte actuelle]]=Carac[[#This Row],[Voie de collecte recommandée]],"bien trié","mal trié")</f>
        <v>bien trié</v>
      </c>
      <c r="I115" s="17" t="str">
        <f>IFERROR(INDEX('Voies de collecte'!C:C,MATCH(Carac[[#This Row],[Voie de collecte actuelle]],'Voies de collecte'!B:B,0)),"")</f>
        <v/>
      </c>
      <c r="J115" s="17" t="str">
        <f>IFERROR(INDEX('Voies de collecte'!C:C,MATCH(Carac[[#This Row],[Voie de collecte recommandée]],'Voies de collecte'!B:B,0)),"")</f>
        <v/>
      </c>
      <c r="K115" s="18" t="str">
        <f>IFERROR(VLOOKUP(B115,Équipement!D:E,2,FALSE),"")</f>
        <v/>
      </c>
      <c r="L115" s="21"/>
      <c r="M115" s="21" t="e">
        <f>VLOOKUP(Carac[[#This Row],[Équipement (Zone + Voie)]],Équipement!D:H,5,FALSE)</f>
        <v>#N/A</v>
      </c>
      <c r="N115" s="25">
        <f>IFERROR(IF(Carac[[#This Row],[Fréquence]]="ponctuel",Carac[[#This Row],[Masse 
(kg) ]],Carac[[#This Row],[Masse 
(kg) ]]*Carac[[#This Row],[Facteur d''annualisation]]),0)</f>
        <v>0</v>
      </c>
    </row>
    <row r="116" spans="4:14" ht="19.899999999999999" customHeight="1" x14ac:dyDescent="0.35">
      <c r="D116" s="66"/>
      <c r="E116" s="19"/>
      <c r="F116" s="76" t="str">
        <f>IFERROR(INDEX(Équipement!C:C,MATCH(Carac[[#This Row],[Équipement (Zone + Voie)]],Équipement!D:D,0)),"")</f>
        <v/>
      </c>
      <c r="G116" s="17" t="str">
        <f>IFERROR(INDEX('Grille de tri'!C:C,MATCH(Pesée!C116,'Grille de tri'!B:B,0)),"")</f>
        <v/>
      </c>
      <c r="H116" s="17" t="str">
        <f>IF(Carac[[#This Row],[Voie de collecte actuelle]]=Carac[[#This Row],[Voie de collecte recommandée]],"bien trié","mal trié")</f>
        <v>bien trié</v>
      </c>
      <c r="I116" s="17" t="str">
        <f>IFERROR(INDEX('Voies de collecte'!C:C,MATCH(Carac[[#This Row],[Voie de collecte actuelle]],'Voies de collecte'!B:B,0)),"")</f>
        <v/>
      </c>
      <c r="J116" s="17" t="str">
        <f>IFERROR(INDEX('Voies de collecte'!C:C,MATCH(Carac[[#This Row],[Voie de collecte recommandée]],'Voies de collecte'!B:B,0)),"")</f>
        <v/>
      </c>
      <c r="K116" s="18" t="str">
        <f>IFERROR(VLOOKUP(B116,Équipement!D:E,2,FALSE),"")</f>
        <v/>
      </c>
      <c r="L116" s="21"/>
      <c r="M116" s="21" t="e">
        <f>VLOOKUP(Carac[[#This Row],[Équipement (Zone + Voie)]],Équipement!D:H,5,FALSE)</f>
        <v>#N/A</v>
      </c>
      <c r="N116" s="25">
        <f>IFERROR(IF(Carac[[#This Row],[Fréquence]]="ponctuel",Carac[[#This Row],[Masse 
(kg) ]],Carac[[#This Row],[Masse 
(kg) ]]*Carac[[#This Row],[Facteur d''annualisation]]),0)</f>
        <v>0</v>
      </c>
    </row>
    <row r="117" spans="4:14" ht="19.899999999999999" customHeight="1" x14ac:dyDescent="0.35">
      <c r="D117" s="66"/>
      <c r="E117" s="19"/>
      <c r="F117" s="76" t="str">
        <f>IFERROR(INDEX(Équipement!C:C,MATCH(Carac[[#This Row],[Équipement (Zone + Voie)]],Équipement!D:D,0)),"")</f>
        <v/>
      </c>
      <c r="G117" s="17" t="str">
        <f>IFERROR(INDEX('Grille de tri'!C:C,MATCH(Pesée!C117,'Grille de tri'!B:B,0)),"")</f>
        <v/>
      </c>
      <c r="H117" s="17" t="str">
        <f>IF(Carac[[#This Row],[Voie de collecte actuelle]]=Carac[[#This Row],[Voie de collecte recommandée]],"bien trié","mal trié")</f>
        <v>bien trié</v>
      </c>
      <c r="I117" s="17" t="str">
        <f>IFERROR(INDEX('Voies de collecte'!C:C,MATCH(Carac[[#This Row],[Voie de collecte actuelle]],'Voies de collecte'!B:B,0)),"")</f>
        <v/>
      </c>
      <c r="J117" s="17" t="str">
        <f>IFERROR(INDEX('Voies de collecte'!C:C,MATCH(Carac[[#This Row],[Voie de collecte recommandée]],'Voies de collecte'!B:B,0)),"")</f>
        <v/>
      </c>
      <c r="K117" s="18" t="str">
        <f>IFERROR(VLOOKUP(B117,Équipement!D:E,2,FALSE),"")</f>
        <v/>
      </c>
      <c r="L117" s="21"/>
      <c r="M117" s="21" t="e">
        <f>VLOOKUP(Carac[[#This Row],[Équipement (Zone + Voie)]],Équipement!D:H,5,FALSE)</f>
        <v>#N/A</v>
      </c>
      <c r="N117" s="25">
        <f>IFERROR(IF(Carac[[#This Row],[Fréquence]]="ponctuel",Carac[[#This Row],[Masse 
(kg) ]],Carac[[#This Row],[Masse 
(kg) ]]*Carac[[#This Row],[Facteur d''annualisation]]),0)</f>
        <v>0</v>
      </c>
    </row>
    <row r="118" spans="4:14" ht="19.899999999999999" customHeight="1" x14ac:dyDescent="0.35">
      <c r="D118" s="66"/>
      <c r="E118" s="19"/>
      <c r="F118" s="76" t="str">
        <f>IFERROR(INDEX(Équipement!C:C,MATCH(Carac[[#This Row],[Équipement (Zone + Voie)]],Équipement!D:D,0)),"")</f>
        <v/>
      </c>
      <c r="G118" s="17" t="str">
        <f>IFERROR(INDEX('Grille de tri'!C:C,MATCH(Pesée!C118,'Grille de tri'!B:B,0)),"")</f>
        <v/>
      </c>
      <c r="H118" s="17" t="str">
        <f>IF(Carac[[#This Row],[Voie de collecte actuelle]]=Carac[[#This Row],[Voie de collecte recommandée]],"bien trié","mal trié")</f>
        <v>bien trié</v>
      </c>
      <c r="I118" s="17" t="str">
        <f>IFERROR(INDEX('Voies de collecte'!C:C,MATCH(Carac[[#This Row],[Voie de collecte actuelle]],'Voies de collecte'!B:B,0)),"")</f>
        <v/>
      </c>
      <c r="J118" s="17" t="str">
        <f>IFERROR(INDEX('Voies de collecte'!C:C,MATCH(Carac[[#This Row],[Voie de collecte recommandée]],'Voies de collecte'!B:B,0)),"")</f>
        <v/>
      </c>
      <c r="K118" s="18" t="str">
        <f>IFERROR(VLOOKUP(B118,Équipement!D:E,2,FALSE),"")</f>
        <v/>
      </c>
      <c r="L118" s="21"/>
      <c r="M118" s="21" t="e">
        <f>VLOOKUP(Carac[[#This Row],[Équipement (Zone + Voie)]],Équipement!D:H,5,FALSE)</f>
        <v>#N/A</v>
      </c>
      <c r="N118" s="25">
        <f>IFERROR(IF(Carac[[#This Row],[Fréquence]]="ponctuel",Carac[[#This Row],[Masse 
(kg) ]],Carac[[#This Row],[Masse 
(kg) ]]*Carac[[#This Row],[Facteur d''annualisation]]),0)</f>
        <v>0</v>
      </c>
    </row>
    <row r="119" spans="4:14" ht="19.899999999999999" customHeight="1" x14ac:dyDescent="0.35">
      <c r="D119" s="66"/>
      <c r="E119" s="19"/>
      <c r="F119" s="76" t="str">
        <f>IFERROR(INDEX(Équipement!C:C,MATCH(Carac[[#This Row],[Équipement (Zone + Voie)]],Équipement!D:D,0)),"")</f>
        <v/>
      </c>
      <c r="G119" s="17" t="str">
        <f>IFERROR(INDEX('Grille de tri'!C:C,MATCH(Pesée!C119,'Grille de tri'!B:B,0)),"")</f>
        <v/>
      </c>
      <c r="H119" s="17" t="str">
        <f>IF(Carac[[#This Row],[Voie de collecte actuelle]]=Carac[[#This Row],[Voie de collecte recommandée]],"bien trié","mal trié")</f>
        <v>bien trié</v>
      </c>
      <c r="I119" s="17" t="str">
        <f>IFERROR(INDEX('Voies de collecte'!C:C,MATCH(Carac[[#This Row],[Voie de collecte actuelle]],'Voies de collecte'!B:B,0)),"")</f>
        <v/>
      </c>
      <c r="J119" s="17" t="str">
        <f>IFERROR(INDEX('Voies de collecte'!C:C,MATCH(Carac[[#This Row],[Voie de collecte recommandée]],'Voies de collecte'!B:B,0)),"")</f>
        <v/>
      </c>
      <c r="K119" s="18" t="str">
        <f>IFERROR(VLOOKUP(B119,Équipement!D:E,2,FALSE),"")</f>
        <v/>
      </c>
      <c r="L119" s="21"/>
      <c r="M119" s="21" t="e">
        <f>VLOOKUP(Carac[[#This Row],[Équipement (Zone + Voie)]],Équipement!D:H,5,FALSE)</f>
        <v>#N/A</v>
      </c>
      <c r="N119" s="25">
        <f>IFERROR(IF(Carac[[#This Row],[Fréquence]]="ponctuel",Carac[[#This Row],[Masse 
(kg) ]],Carac[[#This Row],[Masse 
(kg) ]]*Carac[[#This Row],[Facteur d''annualisation]]),0)</f>
        <v>0</v>
      </c>
    </row>
    <row r="120" spans="4:14" ht="19.899999999999999" customHeight="1" x14ac:dyDescent="0.35">
      <c r="D120" s="66"/>
      <c r="E120" s="19"/>
      <c r="F120" s="76" t="str">
        <f>IFERROR(INDEX(Équipement!C:C,MATCH(Carac[[#This Row],[Équipement (Zone + Voie)]],Équipement!D:D,0)),"")</f>
        <v/>
      </c>
      <c r="G120" s="17" t="str">
        <f>IFERROR(INDEX('Grille de tri'!C:C,MATCH(Pesée!C120,'Grille de tri'!B:B,0)),"")</f>
        <v/>
      </c>
      <c r="H120" s="17" t="str">
        <f>IF(Carac[[#This Row],[Voie de collecte actuelle]]=Carac[[#This Row],[Voie de collecte recommandée]],"bien trié","mal trié")</f>
        <v>bien trié</v>
      </c>
      <c r="I120" s="17" t="str">
        <f>IFERROR(INDEX('Voies de collecte'!C:C,MATCH(Carac[[#This Row],[Voie de collecte actuelle]],'Voies de collecte'!B:B,0)),"")</f>
        <v/>
      </c>
      <c r="J120" s="17" t="str">
        <f>IFERROR(INDEX('Voies de collecte'!C:C,MATCH(Carac[[#This Row],[Voie de collecte recommandée]],'Voies de collecte'!B:B,0)),"")</f>
        <v/>
      </c>
      <c r="K120" s="18" t="str">
        <f>IFERROR(VLOOKUP(B120,Équipement!D:E,2,FALSE),"")</f>
        <v/>
      </c>
      <c r="L120" s="21"/>
      <c r="M120" s="21" t="e">
        <f>VLOOKUP(Carac[[#This Row],[Équipement (Zone + Voie)]],Équipement!D:H,5,FALSE)</f>
        <v>#N/A</v>
      </c>
      <c r="N120" s="25">
        <f>IFERROR(IF(Carac[[#This Row],[Fréquence]]="ponctuel",Carac[[#This Row],[Masse 
(kg) ]],Carac[[#This Row],[Masse 
(kg) ]]*Carac[[#This Row],[Facteur d''annualisation]]),0)</f>
        <v>0</v>
      </c>
    </row>
    <row r="121" spans="4:14" ht="19.899999999999999" customHeight="1" x14ac:dyDescent="0.35">
      <c r="D121" s="66"/>
      <c r="E121" s="19"/>
      <c r="F121" s="76" t="str">
        <f>IFERROR(INDEX(Équipement!C:C,MATCH(Carac[[#This Row],[Équipement (Zone + Voie)]],Équipement!D:D,0)),"")</f>
        <v/>
      </c>
      <c r="G121" s="17" t="str">
        <f>IFERROR(INDEX('Grille de tri'!C:C,MATCH(Pesée!C121,'Grille de tri'!B:B,0)),"")</f>
        <v/>
      </c>
      <c r="H121" s="17" t="str">
        <f>IF(Carac[[#This Row],[Voie de collecte actuelle]]=Carac[[#This Row],[Voie de collecte recommandée]],"bien trié","mal trié")</f>
        <v>bien trié</v>
      </c>
      <c r="I121" s="17" t="str">
        <f>IFERROR(INDEX('Voies de collecte'!C:C,MATCH(Carac[[#This Row],[Voie de collecte actuelle]],'Voies de collecte'!B:B,0)),"")</f>
        <v/>
      </c>
      <c r="J121" s="17" t="str">
        <f>IFERROR(INDEX('Voies de collecte'!C:C,MATCH(Carac[[#This Row],[Voie de collecte recommandée]],'Voies de collecte'!B:B,0)),"")</f>
        <v/>
      </c>
      <c r="K121" s="18" t="str">
        <f>IFERROR(VLOOKUP(B121,Équipement!D:E,2,FALSE),"")</f>
        <v/>
      </c>
      <c r="L121" s="21"/>
      <c r="M121" s="21" t="e">
        <f>VLOOKUP(Carac[[#This Row],[Équipement (Zone + Voie)]],Équipement!D:H,5,FALSE)</f>
        <v>#N/A</v>
      </c>
      <c r="N121" s="25">
        <f>IFERROR(IF(Carac[[#This Row],[Fréquence]]="ponctuel",Carac[[#This Row],[Masse 
(kg) ]],Carac[[#This Row],[Masse 
(kg) ]]*Carac[[#This Row],[Facteur d''annualisation]]),0)</f>
        <v>0</v>
      </c>
    </row>
    <row r="122" spans="4:14" ht="19.899999999999999" customHeight="1" x14ac:dyDescent="0.35">
      <c r="D122" s="66"/>
      <c r="E122" s="19"/>
      <c r="F122" s="76" t="str">
        <f>IFERROR(INDEX(Équipement!C:C,MATCH(Carac[[#This Row],[Équipement (Zone + Voie)]],Équipement!D:D,0)),"")</f>
        <v/>
      </c>
      <c r="G122" s="17" t="str">
        <f>IFERROR(INDEX('Grille de tri'!C:C,MATCH(Pesée!C122,'Grille de tri'!B:B,0)),"")</f>
        <v/>
      </c>
      <c r="H122" s="17" t="str">
        <f>IF(Carac[[#This Row],[Voie de collecte actuelle]]=Carac[[#This Row],[Voie de collecte recommandée]],"bien trié","mal trié")</f>
        <v>bien trié</v>
      </c>
      <c r="I122" s="17" t="str">
        <f>IFERROR(INDEX('Voies de collecte'!C:C,MATCH(Carac[[#This Row],[Voie de collecte actuelle]],'Voies de collecte'!B:B,0)),"")</f>
        <v/>
      </c>
      <c r="J122" s="17" t="str">
        <f>IFERROR(INDEX('Voies de collecte'!C:C,MATCH(Carac[[#This Row],[Voie de collecte recommandée]],'Voies de collecte'!B:B,0)),"")</f>
        <v/>
      </c>
      <c r="K122" s="18" t="str">
        <f>IFERROR(VLOOKUP(B122,Équipement!D:E,2,FALSE),"")</f>
        <v/>
      </c>
      <c r="L122" s="21"/>
      <c r="M122" s="21" t="e">
        <f>VLOOKUP(Carac[[#This Row],[Équipement (Zone + Voie)]],Équipement!D:H,5,FALSE)</f>
        <v>#N/A</v>
      </c>
      <c r="N122" s="25">
        <f>IFERROR(IF(Carac[[#This Row],[Fréquence]]="ponctuel",Carac[[#This Row],[Masse 
(kg) ]],Carac[[#This Row],[Masse 
(kg) ]]*Carac[[#This Row],[Facteur d''annualisation]]),0)</f>
        <v>0</v>
      </c>
    </row>
    <row r="123" spans="4:14" ht="19.899999999999999" customHeight="1" x14ac:dyDescent="0.35">
      <c r="D123" s="66"/>
      <c r="E123" s="19"/>
      <c r="F123" s="76" t="str">
        <f>IFERROR(INDEX(Équipement!C:C,MATCH(Carac[[#This Row],[Équipement (Zone + Voie)]],Équipement!D:D,0)),"")</f>
        <v/>
      </c>
      <c r="G123" s="17" t="str">
        <f>IFERROR(INDEX('Grille de tri'!C:C,MATCH(Pesée!C123,'Grille de tri'!B:B,0)),"")</f>
        <v/>
      </c>
      <c r="H123" s="17" t="str">
        <f>IF(Carac[[#This Row],[Voie de collecte actuelle]]=Carac[[#This Row],[Voie de collecte recommandée]],"bien trié","mal trié")</f>
        <v>bien trié</v>
      </c>
      <c r="I123" s="17" t="str">
        <f>IFERROR(INDEX('Voies de collecte'!C:C,MATCH(Carac[[#This Row],[Voie de collecte actuelle]],'Voies de collecte'!B:B,0)),"")</f>
        <v/>
      </c>
      <c r="J123" s="17" t="str">
        <f>IFERROR(INDEX('Voies de collecte'!C:C,MATCH(Carac[[#This Row],[Voie de collecte recommandée]],'Voies de collecte'!B:B,0)),"")</f>
        <v/>
      </c>
      <c r="K123" s="18" t="str">
        <f>IFERROR(VLOOKUP(B123,Équipement!D:E,2,FALSE),"")</f>
        <v/>
      </c>
      <c r="L123" s="21"/>
      <c r="M123" s="21" t="e">
        <f>VLOOKUP(Carac[[#This Row],[Équipement (Zone + Voie)]],Équipement!D:H,5,FALSE)</f>
        <v>#N/A</v>
      </c>
      <c r="N123" s="25">
        <f>IFERROR(IF(Carac[[#This Row],[Fréquence]]="ponctuel",Carac[[#This Row],[Masse 
(kg) ]],Carac[[#This Row],[Masse 
(kg) ]]*Carac[[#This Row],[Facteur d''annualisation]]),0)</f>
        <v>0</v>
      </c>
    </row>
    <row r="124" spans="4:14" ht="19.899999999999999" customHeight="1" x14ac:dyDescent="0.35">
      <c r="D124" s="66"/>
      <c r="E124" s="19"/>
      <c r="F124" s="76" t="str">
        <f>IFERROR(INDEX(Équipement!C:C,MATCH(Carac[[#This Row],[Équipement (Zone + Voie)]],Équipement!D:D,0)),"")</f>
        <v/>
      </c>
      <c r="G124" s="17" t="str">
        <f>IFERROR(INDEX('Grille de tri'!C:C,MATCH(Pesée!C124,'Grille de tri'!B:B,0)),"")</f>
        <v/>
      </c>
      <c r="H124" s="17" t="str">
        <f>IF(Carac[[#This Row],[Voie de collecte actuelle]]=Carac[[#This Row],[Voie de collecte recommandée]],"bien trié","mal trié")</f>
        <v>bien trié</v>
      </c>
      <c r="I124" s="17" t="str">
        <f>IFERROR(INDEX('Voies de collecte'!C:C,MATCH(Carac[[#This Row],[Voie de collecte actuelle]],'Voies de collecte'!B:B,0)),"")</f>
        <v/>
      </c>
      <c r="J124" s="17" t="str">
        <f>IFERROR(INDEX('Voies de collecte'!C:C,MATCH(Carac[[#This Row],[Voie de collecte recommandée]],'Voies de collecte'!B:B,0)),"")</f>
        <v/>
      </c>
      <c r="K124" s="18" t="str">
        <f>IFERROR(VLOOKUP(B124,Équipement!D:E,2,FALSE),"")</f>
        <v/>
      </c>
      <c r="L124" s="21"/>
      <c r="M124" s="21" t="e">
        <f>VLOOKUP(Carac[[#This Row],[Équipement (Zone + Voie)]],Équipement!D:H,5,FALSE)</f>
        <v>#N/A</v>
      </c>
      <c r="N124" s="25">
        <f>IFERROR(IF(Carac[[#This Row],[Fréquence]]="ponctuel",Carac[[#This Row],[Masse 
(kg) ]],Carac[[#This Row],[Masse 
(kg) ]]*Carac[[#This Row],[Facteur d''annualisation]]),0)</f>
        <v>0</v>
      </c>
    </row>
    <row r="125" spans="4:14" ht="19.899999999999999" customHeight="1" x14ac:dyDescent="0.35">
      <c r="D125" s="66"/>
      <c r="E125" s="19"/>
      <c r="F125" s="76" t="str">
        <f>IFERROR(INDEX(Équipement!C:C,MATCH(Carac[[#This Row],[Équipement (Zone + Voie)]],Équipement!D:D,0)),"")</f>
        <v/>
      </c>
      <c r="G125" s="17" t="str">
        <f>IFERROR(INDEX('Grille de tri'!C:C,MATCH(Pesée!C125,'Grille de tri'!B:B,0)),"")</f>
        <v/>
      </c>
      <c r="H125" s="17" t="str">
        <f>IF(Carac[[#This Row],[Voie de collecte actuelle]]=Carac[[#This Row],[Voie de collecte recommandée]],"bien trié","mal trié")</f>
        <v>bien trié</v>
      </c>
      <c r="I125" s="17" t="str">
        <f>IFERROR(INDEX('Voies de collecte'!C:C,MATCH(Carac[[#This Row],[Voie de collecte actuelle]],'Voies de collecte'!B:B,0)),"")</f>
        <v/>
      </c>
      <c r="J125" s="17" t="str">
        <f>IFERROR(INDEX('Voies de collecte'!C:C,MATCH(Carac[[#This Row],[Voie de collecte recommandée]],'Voies de collecte'!B:B,0)),"")</f>
        <v/>
      </c>
      <c r="K125" s="18" t="str">
        <f>IFERROR(VLOOKUP(B125,Équipement!D:E,2,FALSE),"")</f>
        <v/>
      </c>
      <c r="L125" s="21"/>
      <c r="M125" s="21" t="e">
        <f>VLOOKUP(Carac[[#This Row],[Équipement (Zone + Voie)]],Équipement!D:H,5,FALSE)</f>
        <v>#N/A</v>
      </c>
      <c r="N125" s="25">
        <f>IFERROR(IF(Carac[[#This Row],[Fréquence]]="ponctuel",Carac[[#This Row],[Masse 
(kg) ]],Carac[[#This Row],[Masse 
(kg) ]]*Carac[[#This Row],[Facteur d''annualisation]]),0)</f>
        <v>0</v>
      </c>
    </row>
    <row r="126" spans="4:14" ht="19.899999999999999" customHeight="1" x14ac:dyDescent="0.35">
      <c r="D126" s="66"/>
      <c r="E126" s="19"/>
      <c r="F126" s="76" t="str">
        <f>IFERROR(INDEX(Équipement!C:C,MATCH(Carac[[#This Row],[Équipement (Zone + Voie)]],Équipement!D:D,0)),"")</f>
        <v/>
      </c>
      <c r="G126" s="17" t="str">
        <f>IFERROR(INDEX('Grille de tri'!C:C,MATCH(Pesée!C126,'Grille de tri'!B:B,0)),"")</f>
        <v/>
      </c>
      <c r="H126" s="17" t="str">
        <f>IF(Carac[[#This Row],[Voie de collecte actuelle]]=Carac[[#This Row],[Voie de collecte recommandée]],"bien trié","mal trié")</f>
        <v>bien trié</v>
      </c>
      <c r="I126" s="17" t="str">
        <f>IFERROR(INDEX('Voies de collecte'!C:C,MATCH(Carac[[#This Row],[Voie de collecte actuelle]],'Voies de collecte'!B:B,0)),"")</f>
        <v/>
      </c>
      <c r="J126" s="17" t="str">
        <f>IFERROR(INDEX('Voies de collecte'!C:C,MATCH(Carac[[#This Row],[Voie de collecte recommandée]],'Voies de collecte'!B:B,0)),"")</f>
        <v/>
      </c>
      <c r="K126" s="18" t="str">
        <f>IFERROR(VLOOKUP(B126,Équipement!D:E,2,FALSE),"")</f>
        <v/>
      </c>
      <c r="L126" s="21"/>
      <c r="M126" s="21" t="e">
        <f>VLOOKUP(Carac[[#This Row],[Équipement (Zone + Voie)]],Équipement!D:H,5,FALSE)</f>
        <v>#N/A</v>
      </c>
      <c r="N126" s="25">
        <f>IFERROR(IF(Carac[[#This Row],[Fréquence]]="ponctuel",Carac[[#This Row],[Masse 
(kg) ]],Carac[[#This Row],[Masse 
(kg) ]]*Carac[[#This Row],[Facteur d''annualisation]]),0)</f>
        <v>0</v>
      </c>
    </row>
    <row r="127" spans="4:14" ht="19.899999999999999" customHeight="1" x14ac:dyDescent="0.35">
      <c r="D127" s="66"/>
      <c r="E127" s="19"/>
      <c r="F127" s="76" t="str">
        <f>IFERROR(INDEX(Équipement!C:C,MATCH(Carac[[#This Row],[Équipement (Zone + Voie)]],Équipement!D:D,0)),"")</f>
        <v/>
      </c>
      <c r="G127" s="17" t="str">
        <f>IFERROR(INDEX('Grille de tri'!C:C,MATCH(Pesée!C127,'Grille de tri'!B:B,0)),"")</f>
        <v/>
      </c>
      <c r="H127" s="17" t="str">
        <f>IF(Carac[[#This Row],[Voie de collecte actuelle]]=Carac[[#This Row],[Voie de collecte recommandée]],"bien trié","mal trié")</f>
        <v>bien trié</v>
      </c>
      <c r="I127" s="17" t="str">
        <f>IFERROR(INDEX('Voies de collecte'!C:C,MATCH(Carac[[#This Row],[Voie de collecte actuelle]],'Voies de collecte'!B:B,0)),"")</f>
        <v/>
      </c>
      <c r="J127" s="17" t="str">
        <f>IFERROR(INDEX('Voies de collecte'!C:C,MATCH(Carac[[#This Row],[Voie de collecte recommandée]],'Voies de collecte'!B:B,0)),"")</f>
        <v/>
      </c>
      <c r="K127" s="18" t="str">
        <f>IFERROR(VLOOKUP(B127,Équipement!D:E,2,FALSE),"")</f>
        <v/>
      </c>
      <c r="L127" s="21"/>
      <c r="M127" s="21" t="e">
        <f>VLOOKUP(Carac[[#This Row],[Équipement (Zone + Voie)]],Équipement!D:H,5,FALSE)</f>
        <v>#N/A</v>
      </c>
      <c r="N127" s="25">
        <f>IFERROR(IF(Carac[[#This Row],[Fréquence]]="ponctuel",Carac[[#This Row],[Masse 
(kg) ]],Carac[[#This Row],[Masse 
(kg) ]]*Carac[[#This Row],[Facteur d''annualisation]]),0)</f>
        <v>0</v>
      </c>
    </row>
    <row r="128" spans="4:14" ht="19.899999999999999" customHeight="1" x14ac:dyDescent="0.35">
      <c r="D128" s="66"/>
      <c r="E128" s="19"/>
      <c r="F128" s="76" t="str">
        <f>IFERROR(INDEX(Équipement!C:C,MATCH(Carac[[#This Row],[Équipement (Zone + Voie)]],Équipement!D:D,0)),"")</f>
        <v/>
      </c>
      <c r="G128" s="17" t="str">
        <f>IFERROR(INDEX('Grille de tri'!C:C,MATCH(Pesée!C128,'Grille de tri'!B:B,0)),"")</f>
        <v/>
      </c>
      <c r="H128" s="17" t="str">
        <f>IF(Carac[[#This Row],[Voie de collecte actuelle]]=Carac[[#This Row],[Voie de collecte recommandée]],"bien trié","mal trié")</f>
        <v>bien trié</v>
      </c>
      <c r="I128" s="17" t="str">
        <f>IFERROR(INDEX('Voies de collecte'!C:C,MATCH(Carac[[#This Row],[Voie de collecte actuelle]],'Voies de collecte'!B:B,0)),"")</f>
        <v/>
      </c>
      <c r="J128" s="17" t="str">
        <f>IFERROR(INDEX('Voies de collecte'!C:C,MATCH(Carac[[#This Row],[Voie de collecte recommandée]],'Voies de collecte'!B:B,0)),"")</f>
        <v/>
      </c>
      <c r="K128" s="18" t="str">
        <f>IFERROR(VLOOKUP(B128,Équipement!D:E,2,FALSE),"")</f>
        <v/>
      </c>
      <c r="L128" s="21"/>
      <c r="M128" s="21" t="e">
        <f>VLOOKUP(Carac[[#This Row],[Équipement (Zone + Voie)]],Équipement!D:H,5,FALSE)</f>
        <v>#N/A</v>
      </c>
      <c r="N128" s="25">
        <f>IFERROR(IF(Carac[[#This Row],[Fréquence]]="ponctuel",Carac[[#This Row],[Masse 
(kg) ]],Carac[[#This Row],[Masse 
(kg) ]]*Carac[[#This Row],[Facteur d''annualisation]]),0)</f>
        <v>0</v>
      </c>
    </row>
    <row r="129" spans="4:14" ht="19.899999999999999" customHeight="1" x14ac:dyDescent="0.35">
      <c r="D129" s="66"/>
      <c r="E129" s="19"/>
      <c r="F129" s="76" t="str">
        <f>IFERROR(INDEX(Équipement!C:C,MATCH(Carac[[#This Row],[Équipement (Zone + Voie)]],Équipement!D:D,0)),"")</f>
        <v/>
      </c>
      <c r="G129" s="17" t="str">
        <f>IFERROR(INDEX('Grille de tri'!C:C,MATCH(Pesée!C129,'Grille de tri'!B:B,0)),"")</f>
        <v/>
      </c>
      <c r="H129" s="17" t="str">
        <f>IF(Carac[[#This Row],[Voie de collecte actuelle]]=Carac[[#This Row],[Voie de collecte recommandée]],"bien trié","mal trié")</f>
        <v>bien trié</v>
      </c>
      <c r="I129" s="17" t="str">
        <f>IFERROR(INDEX('Voies de collecte'!C:C,MATCH(Carac[[#This Row],[Voie de collecte actuelle]],'Voies de collecte'!B:B,0)),"")</f>
        <v/>
      </c>
      <c r="J129" s="17" t="str">
        <f>IFERROR(INDEX('Voies de collecte'!C:C,MATCH(Carac[[#This Row],[Voie de collecte recommandée]],'Voies de collecte'!B:B,0)),"")</f>
        <v/>
      </c>
      <c r="K129" s="18" t="str">
        <f>IFERROR(VLOOKUP(B129,Équipement!D:E,2,FALSE),"")</f>
        <v/>
      </c>
      <c r="L129" s="21"/>
      <c r="M129" s="21" t="e">
        <f>VLOOKUP(Carac[[#This Row],[Équipement (Zone + Voie)]],Équipement!D:H,5,FALSE)</f>
        <v>#N/A</v>
      </c>
      <c r="N129" s="25">
        <f>IFERROR(IF(Carac[[#This Row],[Fréquence]]="ponctuel",Carac[[#This Row],[Masse 
(kg) ]],Carac[[#This Row],[Masse 
(kg) ]]*Carac[[#This Row],[Facteur d''annualisation]]),0)</f>
        <v>0</v>
      </c>
    </row>
    <row r="130" spans="4:14" ht="19.899999999999999" customHeight="1" x14ac:dyDescent="0.35">
      <c r="D130" s="66"/>
      <c r="E130" s="19"/>
      <c r="F130" s="76" t="str">
        <f>IFERROR(INDEX(Équipement!C:C,MATCH(Carac[[#This Row],[Équipement (Zone + Voie)]],Équipement!D:D,0)),"")</f>
        <v/>
      </c>
      <c r="G130" s="17" t="str">
        <f>IFERROR(INDEX('Grille de tri'!C:C,MATCH(Pesée!C130,'Grille de tri'!B:B,0)),"")</f>
        <v/>
      </c>
      <c r="H130" s="17" t="str">
        <f>IF(Carac[[#This Row],[Voie de collecte actuelle]]=Carac[[#This Row],[Voie de collecte recommandée]],"bien trié","mal trié")</f>
        <v>bien trié</v>
      </c>
      <c r="I130" s="17" t="str">
        <f>IFERROR(INDEX('Voies de collecte'!C:C,MATCH(Carac[[#This Row],[Voie de collecte actuelle]],'Voies de collecte'!B:B,0)),"")</f>
        <v/>
      </c>
      <c r="J130" s="17" t="str">
        <f>IFERROR(INDEX('Voies de collecte'!C:C,MATCH(Carac[[#This Row],[Voie de collecte recommandée]],'Voies de collecte'!B:B,0)),"")</f>
        <v/>
      </c>
      <c r="K130" s="18" t="str">
        <f>IFERROR(VLOOKUP(B130,Équipement!D:E,2,FALSE),"")</f>
        <v/>
      </c>
      <c r="L130" s="21"/>
      <c r="M130" s="21" t="e">
        <f>VLOOKUP(Carac[[#This Row],[Équipement (Zone + Voie)]],Équipement!D:H,5,FALSE)</f>
        <v>#N/A</v>
      </c>
      <c r="N130" s="25">
        <f>IFERROR(IF(Carac[[#This Row],[Fréquence]]="ponctuel",Carac[[#This Row],[Masse 
(kg) ]],Carac[[#This Row],[Masse 
(kg) ]]*Carac[[#This Row],[Facteur d''annualisation]]),0)</f>
        <v>0</v>
      </c>
    </row>
    <row r="131" spans="4:14" ht="19.899999999999999" customHeight="1" x14ac:dyDescent="0.35">
      <c r="D131" s="66"/>
      <c r="E131" s="19"/>
      <c r="F131" s="76" t="str">
        <f>IFERROR(INDEX(Équipement!C:C,MATCH(Carac[[#This Row],[Équipement (Zone + Voie)]],Équipement!D:D,0)),"")</f>
        <v/>
      </c>
      <c r="G131" s="17" t="str">
        <f>IFERROR(INDEX('Grille de tri'!C:C,MATCH(Pesée!C131,'Grille de tri'!B:B,0)),"")</f>
        <v/>
      </c>
      <c r="H131" s="17" t="str">
        <f>IF(Carac[[#This Row],[Voie de collecte actuelle]]=Carac[[#This Row],[Voie de collecte recommandée]],"bien trié","mal trié")</f>
        <v>bien trié</v>
      </c>
      <c r="I131" s="17" t="str">
        <f>IFERROR(INDEX('Voies de collecte'!C:C,MATCH(Carac[[#This Row],[Voie de collecte actuelle]],'Voies de collecte'!B:B,0)),"")</f>
        <v/>
      </c>
      <c r="J131" s="17" t="str">
        <f>IFERROR(INDEX('Voies de collecte'!C:C,MATCH(Carac[[#This Row],[Voie de collecte recommandée]],'Voies de collecte'!B:B,0)),"")</f>
        <v/>
      </c>
      <c r="K131" s="18" t="str">
        <f>IFERROR(VLOOKUP(B131,Équipement!D:E,2,FALSE),"")</f>
        <v/>
      </c>
      <c r="L131" s="21"/>
      <c r="M131" s="21" t="e">
        <f>VLOOKUP(Carac[[#This Row],[Équipement (Zone + Voie)]],Équipement!D:H,5,FALSE)</f>
        <v>#N/A</v>
      </c>
      <c r="N131" s="25">
        <f>IFERROR(IF(Carac[[#This Row],[Fréquence]]="ponctuel",Carac[[#This Row],[Masse 
(kg) ]],Carac[[#This Row],[Masse 
(kg) ]]*Carac[[#This Row],[Facteur d''annualisation]]),0)</f>
        <v>0</v>
      </c>
    </row>
    <row r="132" spans="4:14" ht="19.899999999999999" customHeight="1" x14ac:dyDescent="0.35">
      <c r="D132" s="66"/>
      <c r="E132" s="19"/>
      <c r="F132" s="76" t="str">
        <f>IFERROR(INDEX(Équipement!C:C,MATCH(Carac[[#This Row],[Équipement (Zone + Voie)]],Équipement!D:D,0)),"")</f>
        <v/>
      </c>
      <c r="G132" s="17" t="str">
        <f>IFERROR(INDEX('Grille de tri'!C:C,MATCH(Pesée!C132,'Grille de tri'!B:B,0)),"")</f>
        <v/>
      </c>
      <c r="H132" s="17" t="str">
        <f>IF(Carac[[#This Row],[Voie de collecte actuelle]]=Carac[[#This Row],[Voie de collecte recommandée]],"bien trié","mal trié")</f>
        <v>bien trié</v>
      </c>
      <c r="I132" s="17" t="str">
        <f>IFERROR(INDEX('Voies de collecte'!C:C,MATCH(Carac[[#This Row],[Voie de collecte actuelle]],'Voies de collecte'!B:B,0)),"")</f>
        <v/>
      </c>
      <c r="J132" s="17" t="str">
        <f>IFERROR(INDEX('Voies de collecte'!C:C,MATCH(Carac[[#This Row],[Voie de collecte recommandée]],'Voies de collecte'!B:B,0)),"")</f>
        <v/>
      </c>
      <c r="K132" s="18" t="str">
        <f>IFERROR(VLOOKUP(B132,Équipement!D:E,2,FALSE),"")</f>
        <v/>
      </c>
      <c r="L132" s="21"/>
      <c r="M132" s="21" t="e">
        <f>VLOOKUP(Carac[[#This Row],[Équipement (Zone + Voie)]],Équipement!D:H,5,FALSE)</f>
        <v>#N/A</v>
      </c>
      <c r="N132" s="25">
        <f>IFERROR(IF(Carac[[#This Row],[Fréquence]]="ponctuel",Carac[[#This Row],[Masse 
(kg) ]],Carac[[#This Row],[Masse 
(kg) ]]*Carac[[#This Row],[Facteur d''annualisation]]),0)</f>
        <v>0</v>
      </c>
    </row>
    <row r="133" spans="4:14" ht="19.899999999999999" customHeight="1" x14ac:dyDescent="0.35">
      <c r="D133" s="66"/>
      <c r="E133" s="19"/>
      <c r="F133" s="76" t="str">
        <f>IFERROR(INDEX(Équipement!C:C,MATCH(Carac[[#This Row],[Équipement (Zone + Voie)]],Équipement!D:D,0)),"")</f>
        <v/>
      </c>
      <c r="G133" s="17" t="str">
        <f>IFERROR(INDEX('Grille de tri'!C:C,MATCH(Pesée!C133,'Grille de tri'!B:B,0)),"")</f>
        <v/>
      </c>
      <c r="H133" s="17" t="str">
        <f>IF(Carac[[#This Row],[Voie de collecte actuelle]]=Carac[[#This Row],[Voie de collecte recommandée]],"bien trié","mal trié")</f>
        <v>bien trié</v>
      </c>
      <c r="I133" s="17" t="str">
        <f>IFERROR(INDEX('Voies de collecte'!C:C,MATCH(Carac[[#This Row],[Voie de collecte actuelle]],'Voies de collecte'!B:B,0)),"")</f>
        <v/>
      </c>
      <c r="J133" s="17" t="str">
        <f>IFERROR(INDEX('Voies de collecte'!C:C,MATCH(Carac[[#This Row],[Voie de collecte recommandée]],'Voies de collecte'!B:B,0)),"")</f>
        <v/>
      </c>
      <c r="K133" s="18" t="str">
        <f>IFERROR(VLOOKUP(B133,Équipement!D:E,2,FALSE),"")</f>
        <v/>
      </c>
      <c r="L133" s="21"/>
      <c r="M133" s="21" t="e">
        <f>VLOOKUP(Carac[[#This Row],[Équipement (Zone + Voie)]],Équipement!D:H,5,FALSE)</f>
        <v>#N/A</v>
      </c>
      <c r="N133" s="25">
        <f>IFERROR(IF(Carac[[#This Row],[Fréquence]]="ponctuel",Carac[[#This Row],[Masse 
(kg) ]],Carac[[#This Row],[Masse 
(kg) ]]*Carac[[#This Row],[Facteur d''annualisation]]),0)</f>
        <v>0</v>
      </c>
    </row>
    <row r="134" spans="4:14" ht="19.899999999999999" customHeight="1" x14ac:dyDescent="0.35">
      <c r="D134" s="66"/>
      <c r="E134" s="19"/>
      <c r="F134" s="76" t="str">
        <f>IFERROR(INDEX(Équipement!C:C,MATCH(Carac[[#This Row],[Équipement (Zone + Voie)]],Équipement!D:D,0)),"")</f>
        <v/>
      </c>
      <c r="G134" s="17" t="str">
        <f>IFERROR(INDEX('Grille de tri'!C:C,MATCH(Pesée!C134,'Grille de tri'!B:B,0)),"")</f>
        <v/>
      </c>
      <c r="H134" s="17" t="str">
        <f>IF(Carac[[#This Row],[Voie de collecte actuelle]]=Carac[[#This Row],[Voie de collecte recommandée]],"bien trié","mal trié")</f>
        <v>bien trié</v>
      </c>
      <c r="I134" s="17" t="str">
        <f>IFERROR(INDEX('Voies de collecte'!C:C,MATCH(Carac[[#This Row],[Voie de collecte actuelle]],'Voies de collecte'!B:B,0)),"")</f>
        <v/>
      </c>
      <c r="J134" s="17" t="str">
        <f>IFERROR(INDEX('Voies de collecte'!C:C,MATCH(Carac[[#This Row],[Voie de collecte recommandée]],'Voies de collecte'!B:B,0)),"")</f>
        <v/>
      </c>
      <c r="K134" s="18" t="str">
        <f>IFERROR(VLOOKUP(B134,Équipement!D:E,2,FALSE),"")</f>
        <v/>
      </c>
      <c r="L134" s="21"/>
      <c r="M134" s="21" t="e">
        <f>VLOOKUP(Carac[[#This Row],[Équipement (Zone + Voie)]],Équipement!D:H,5,FALSE)</f>
        <v>#N/A</v>
      </c>
      <c r="N134" s="25">
        <f>IFERROR(IF(Carac[[#This Row],[Fréquence]]="ponctuel",Carac[[#This Row],[Masse 
(kg) ]],Carac[[#This Row],[Masse 
(kg) ]]*Carac[[#This Row],[Facteur d''annualisation]]),0)</f>
        <v>0</v>
      </c>
    </row>
    <row r="135" spans="4:14" ht="19.899999999999999" customHeight="1" x14ac:dyDescent="0.35">
      <c r="D135" s="66"/>
      <c r="E135" s="19"/>
      <c r="F135" s="76" t="str">
        <f>IFERROR(INDEX(Équipement!C:C,MATCH(Carac[[#This Row],[Équipement (Zone + Voie)]],Équipement!D:D,0)),"")</f>
        <v/>
      </c>
      <c r="G135" s="17" t="str">
        <f>IFERROR(INDEX('Grille de tri'!C:C,MATCH(Pesée!C135,'Grille de tri'!B:B,0)),"")</f>
        <v/>
      </c>
      <c r="H135" s="17" t="str">
        <f>IF(Carac[[#This Row],[Voie de collecte actuelle]]=Carac[[#This Row],[Voie de collecte recommandée]],"bien trié","mal trié")</f>
        <v>bien trié</v>
      </c>
      <c r="I135" s="17" t="str">
        <f>IFERROR(INDEX('Voies de collecte'!C:C,MATCH(Carac[[#This Row],[Voie de collecte actuelle]],'Voies de collecte'!B:B,0)),"")</f>
        <v/>
      </c>
      <c r="J135" s="17" t="str">
        <f>IFERROR(INDEX('Voies de collecte'!C:C,MATCH(Carac[[#This Row],[Voie de collecte recommandée]],'Voies de collecte'!B:B,0)),"")</f>
        <v/>
      </c>
      <c r="K135" s="18" t="str">
        <f>IFERROR(VLOOKUP(B135,Équipement!D:E,2,FALSE),"")</f>
        <v/>
      </c>
      <c r="L135" s="21"/>
      <c r="M135" s="21" t="e">
        <f>VLOOKUP(Carac[[#This Row],[Équipement (Zone + Voie)]],Équipement!D:H,5,FALSE)</f>
        <v>#N/A</v>
      </c>
      <c r="N135" s="25">
        <f>IFERROR(IF(Carac[[#This Row],[Fréquence]]="ponctuel",Carac[[#This Row],[Masse 
(kg) ]],Carac[[#This Row],[Masse 
(kg) ]]*Carac[[#This Row],[Facteur d''annualisation]]),0)</f>
        <v>0</v>
      </c>
    </row>
    <row r="136" spans="4:14" ht="19.899999999999999" customHeight="1" x14ac:dyDescent="0.35">
      <c r="D136" s="66"/>
      <c r="E136" s="19"/>
      <c r="F136" s="76" t="str">
        <f>IFERROR(INDEX(Équipement!C:C,MATCH(Carac[[#This Row],[Équipement (Zone + Voie)]],Équipement!D:D,0)),"")</f>
        <v/>
      </c>
      <c r="G136" s="17" t="str">
        <f>IFERROR(INDEX('Grille de tri'!C:C,MATCH(Pesée!C136,'Grille de tri'!B:B,0)),"")</f>
        <v/>
      </c>
      <c r="H136" s="17" t="str">
        <f>IF(Carac[[#This Row],[Voie de collecte actuelle]]=Carac[[#This Row],[Voie de collecte recommandée]],"bien trié","mal trié")</f>
        <v>bien trié</v>
      </c>
      <c r="I136" s="17" t="str">
        <f>IFERROR(INDEX('Voies de collecte'!C:C,MATCH(Carac[[#This Row],[Voie de collecte actuelle]],'Voies de collecte'!B:B,0)),"")</f>
        <v/>
      </c>
      <c r="J136" s="17" t="str">
        <f>IFERROR(INDEX('Voies de collecte'!C:C,MATCH(Carac[[#This Row],[Voie de collecte recommandée]],'Voies de collecte'!B:B,0)),"")</f>
        <v/>
      </c>
      <c r="K136" s="18" t="str">
        <f>IFERROR(VLOOKUP(B136,Équipement!D:E,2,FALSE),"")</f>
        <v/>
      </c>
      <c r="L136" s="21"/>
      <c r="M136" s="21" t="e">
        <f>VLOOKUP(Carac[[#This Row],[Équipement (Zone + Voie)]],Équipement!D:H,5,FALSE)</f>
        <v>#N/A</v>
      </c>
      <c r="N136" s="25">
        <f>IFERROR(IF(Carac[[#This Row],[Fréquence]]="ponctuel",Carac[[#This Row],[Masse 
(kg) ]],Carac[[#This Row],[Masse 
(kg) ]]*Carac[[#This Row],[Facteur d''annualisation]]),0)</f>
        <v>0</v>
      </c>
    </row>
    <row r="137" spans="4:14" ht="19.899999999999999" customHeight="1" x14ac:dyDescent="0.35">
      <c r="D137" s="66"/>
      <c r="E137" s="19"/>
      <c r="F137" s="76" t="str">
        <f>IFERROR(INDEX(Équipement!C:C,MATCH(Carac[[#This Row],[Équipement (Zone + Voie)]],Équipement!D:D,0)),"")</f>
        <v/>
      </c>
      <c r="G137" s="17" t="str">
        <f>IFERROR(INDEX('Grille de tri'!C:C,MATCH(Pesée!C137,'Grille de tri'!B:B,0)),"")</f>
        <v/>
      </c>
      <c r="H137" s="17" t="str">
        <f>IF(Carac[[#This Row],[Voie de collecte actuelle]]=Carac[[#This Row],[Voie de collecte recommandée]],"bien trié","mal trié")</f>
        <v>bien trié</v>
      </c>
      <c r="I137" s="17" t="str">
        <f>IFERROR(INDEX('Voies de collecte'!C:C,MATCH(Carac[[#This Row],[Voie de collecte actuelle]],'Voies de collecte'!B:B,0)),"")</f>
        <v/>
      </c>
      <c r="J137" s="17" t="str">
        <f>IFERROR(INDEX('Voies de collecte'!C:C,MATCH(Carac[[#This Row],[Voie de collecte recommandée]],'Voies de collecte'!B:B,0)),"")</f>
        <v/>
      </c>
      <c r="K137" s="18" t="str">
        <f>IFERROR(VLOOKUP(B137,Équipement!D:E,2,FALSE),"")</f>
        <v/>
      </c>
      <c r="L137" s="21"/>
      <c r="M137" s="21" t="e">
        <f>VLOOKUP(Carac[[#This Row],[Équipement (Zone + Voie)]],Équipement!D:H,5,FALSE)</f>
        <v>#N/A</v>
      </c>
      <c r="N137" s="25">
        <f>IFERROR(IF(Carac[[#This Row],[Fréquence]]="ponctuel",Carac[[#This Row],[Masse 
(kg) ]],Carac[[#This Row],[Masse 
(kg) ]]*Carac[[#This Row],[Facteur d''annualisation]]),0)</f>
        <v>0</v>
      </c>
    </row>
    <row r="138" spans="4:14" ht="19.899999999999999" customHeight="1" x14ac:dyDescent="0.35">
      <c r="D138" s="66"/>
      <c r="E138" s="19"/>
      <c r="F138" s="76" t="str">
        <f>IFERROR(INDEX(Équipement!C:C,MATCH(Carac[[#This Row],[Équipement (Zone + Voie)]],Équipement!D:D,0)),"")</f>
        <v/>
      </c>
      <c r="G138" s="17" t="str">
        <f>IFERROR(INDEX('Grille de tri'!C:C,MATCH(Pesée!C138,'Grille de tri'!B:B,0)),"")</f>
        <v/>
      </c>
      <c r="H138" s="17" t="str">
        <f>IF(Carac[[#This Row],[Voie de collecte actuelle]]=Carac[[#This Row],[Voie de collecte recommandée]],"bien trié","mal trié")</f>
        <v>bien trié</v>
      </c>
      <c r="I138" s="17" t="str">
        <f>IFERROR(INDEX('Voies de collecte'!C:C,MATCH(Carac[[#This Row],[Voie de collecte actuelle]],'Voies de collecte'!B:B,0)),"")</f>
        <v/>
      </c>
      <c r="J138" s="17" t="str">
        <f>IFERROR(INDEX('Voies de collecte'!C:C,MATCH(Carac[[#This Row],[Voie de collecte recommandée]],'Voies de collecte'!B:B,0)),"")</f>
        <v/>
      </c>
      <c r="K138" s="18" t="str">
        <f>IFERROR(VLOOKUP(B138,Équipement!D:E,2,FALSE),"")</f>
        <v/>
      </c>
      <c r="L138" s="21"/>
      <c r="M138" s="21" t="e">
        <f>VLOOKUP(Carac[[#This Row],[Équipement (Zone + Voie)]],Équipement!D:H,5,FALSE)</f>
        <v>#N/A</v>
      </c>
      <c r="N138" s="25">
        <f>IFERROR(IF(Carac[[#This Row],[Fréquence]]="ponctuel",Carac[[#This Row],[Masse 
(kg) ]],Carac[[#This Row],[Masse 
(kg) ]]*Carac[[#This Row],[Facteur d''annualisation]]),0)</f>
        <v>0</v>
      </c>
    </row>
    <row r="139" spans="4:14" ht="19.899999999999999" customHeight="1" x14ac:dyDescent="0.35">
      <c r="D139" s="66"/>
      <c r="E139" s="19"/>
      <c r="F139" s="76" t="str">
        <f>IFERROR(INDEX(Équipement!C:C,MATCH(Carac[[#This Row],[Équipement (Zone + Voie)]],Équipement!D:D,0)),"")</f>
        <v/>
      </c>
      <c r="G139" s="17" t="str">
        <f>IFERROR(INDEX('Grille de tri'!C:C,MATCH(Pesée!C139,'Grille de tri'!B:B,0)),"")</f>
        <v/>
      </c>
      <c r="H139" s="17" t="str">
        <f>IF(Carac[[#This Row],[Voie de collecte actuelle]]=Carac[[#This Row],[Voie de collecte recommandée]],"bien trié","mal trié")</f>
        <v>bien trié</v>
      </c>
      <c r="I139" s="17" t="str">
        <f>IFERROR(INDEX('Voies de collecte'!C:C,MATCH(Carac[[#This Row],[Voie de collecte actuelle]],'Voies de collecte'!B:B,0)),"")</f>
        <v/>
      </c>
      <c r="J139" s="17" t="str">
        <f>IFERROR(INDEX('Voies de collecte'!C:C,MATCH(Carac[[#This Row],[Voie de collecte recommandée]],'Voies de collecte'!B:B,0)),"")</f>
        <v/>
      </c>
      <c r="K139" s="18" t="str">
        <f>IFERROR(VLOOKUP(B139,Équipement!D:E,2,FALSE),"")</f>
        <v/>
      </c>
      <c r="L139" s="21"/>
      <c r="M139" s="21" t="e">
        <f>VLOOKUP(Carac[[#This Row],[Équipement (Zone + Voie)]],Équipement!D:H,5,FALSE)</f>
        <v>#N/A</v>
      </c>
      <c r="N139" s="25">
        <f>IFERROR(IF(Carac[[#This Row],[Fréquence]]="ponctuel",Carac[[#This Row],[Masse 
(kg) ]],Carac[[#This Row],[Masse 
(kg) ]]*Carac[[#This Row],[Facteur d''annualisation]]),0)</f>
        <v>0</v>
      </c>
    </row>
    <row r="140" spans="4:14" ht="19.899999999999999" customHeight="1" x14ac:dyDescent="0.35">
      <c r="D140" s="66"/>
      <c r="E140" s="19"/>
      <c r="F140" s="76" t="str">
        <f>IFERROR(INDEX(Équipement!C:C,MATCH(Carac[[#This Row],[Équipement (Zone + Voie)]],Équipement!D:D,0)),"")</f>
        <v/>
      </c>
      <c r="G140" s="17" t="str">
        <f>IFERROR(INDEX('Grille de tri'!C:C,MATCH(Pesée!C140,'Grille de tri'!B:B,0)),"")</f>
        <v/>
      </c>
      <c r="H140" s="17" t="str">
        <f>IF(Carac[[#This Row],[Voie de collecte actuelle]]=Carac[[#This Row],[Voie de collecte recommandée]],"bien trié","mal trié")</f>
        <v>bien trié</v>
      </c>
      <c r="I140" s="17" t="str">
        <f>IFERROR(INDEX('Voies de collecte'!C:C,MATCH(Carac[[#This Row],[Voie de collecte actuelle]],'Voies de collecte'!B:B,0)),"")</f>
        <v/>
      </c>
      <c r="J140" s="17" t="str">
        <f>IFERROR(INDEX('Voies de collecte'!C:C,MATCH(Carac[[#This Row],[Voie de collecte recommandée]],'Voies de collecte'!B:B,0)),"")</f>
        <v/>
      </c>
      <c r="K140" s="18" t="str">
        <f>IFERROR(VLOOKUP(B140,Équipement!D:E,2,FALSE),"")</f>
        <v/>
      </c>
      <c r="L140" s="21"/>
      <c r="M140" s="21" t="e">
        <f>VLOOKUP(Carac[[#This Row],[Équipement (Zone + Voie)]],Équipement!D:H,5,FALSE)</f>
        <v>#N/A</v>
      </c>
      <c r="N140" s="25">
        <f>IFERROR(IF(Carac[[#This Row],[Fréquence]]="ponctuel",Carac[[#This Row],[Masse 
(kg) ]],Carac[[#This Row],[Masse 
(kg) ]]*Carac[[#This Row],[Facteur d''annualisation]]),0)</f>
        <v>0</v>
      </c>
    </row>
    <row r="141" spans="4:14" ht="19.899999999999999" customHeight="1" x14ac:dyDescent="0.35">
      <c r="D141" s="66"/>
      <c r="E141" s="19"/>
      <c r="F141" s="76" t="str">
        <f>IFERROR(INDEX(Équipement!C:C,MATCH(Carac[[#This Row],[Équipement (Zone + Voie)]],Équipement!D:D,0)),"")</f>
        <v/>
      </c>
      <c r="G141" s="17" t="str">
        <f>IFERROR(INDEX('Grille de tri'!C:C,MATCH(Pesée!C141,'Grille de tri'!B:B,0)),"")</f>
        <v/>
      </c>
      <c r="H141" s="17" t="str">
        <f>IF(Carac[[#This Row],[Voie de collecte actuelle]]=Carac[[#This Row],[Voie de collecte recommandée]],"bien trié","mal trié")</f>
        <v>bien trié</v>
      </c>
      <c r="I141" s="17" t="str">
        <f>IFERROR(INDEX('Voies de collecte'!C:C,MATCH(Carac[[#This Row],[Voie de collecte actuelle]],'Voies de collecte'!B:B,0)),"")</f>
        <v/>
      </c>
      <c r="J141" s="17" t="str">
        <f>IFERROR(INDEX('Voies de collecte'!C:C,MATCH(Carac[[#This Row],[Voie de collecte recommandée]],'Voies de collecte'!B:B,0)),"")</f>
        <v/>
      </c>
      <c r="K141" s="18" t="str">
        <f>IFERROR(VLOOKUP(B141,Équipement!D:E,2,FALSE),"")</f>
        <v/>
      </c>
      <c r="L141" s="21"/>
      <c r="M141" s="21" t="e">
        <f>VLOOKUP(Carac[[#This Row],[Équipement (Zone + Voie)]],Équipement!D:H,5,FALSE)</f>
        <v>#N/A</v>
      </c>
      <c r="N141" s="25">
        <f>IFERROR(IF(Carac[[#This Row],[Fréquence]]="ponctuel",Carac[[#This Row],[Masse 
(kg) ]],Carac[[#This Row],[Masse 
(kg) ]]*Carac[[#This Row],[Facteur d''annualisation]]),0)</f>
        <v>0</v>
      </c>
    </row>
    <row r="142" spans="4:14" ht="19.899999999999999" customHeight="1" x14ac:dyDescent="0.35">
      <c r="D142" s="66"/>
      <c r="E142" s="19"/>
      <c r="F142" s="76" t="str">
        <f>IFERROR(INDEX(Équipement!C:C,MATCH(Carac[[#This Row],[Équipement (Zone + Voie)]],Équipement!D:D,0)),"")</f>
        <v/>
      </c>
      <c r="G142" s="17" t="str">
        <f>IFERROR(INDEX('Grille de tri'!C:C,MATCH(Pesée!C142,'Grille de tri'!B:B,0)),"")</f>
        <v/>
      </c>
      <c r="H142" s="17" t="str">
        <f>IF(Carac[[#This Row],[Voie de collecte actuelle]]=Carac[[#This Row],[Voie de collecte recommandée]],"bien trié","mal trié")</f>
        <v>bien trié</v>
      </c>
      <c r="I142" s="17" t="str">
        <f>IFERROR(INDEX('Voies de collecte'!C:C,MATCH(Carac[[#This Row],[Voie de collecte actuelle]],'Voies de collecte'!B:B,0)),"")</f>
        <v/>
      </c>
      <c r="J142" s="17" t="str">
        <f>IFERROR(INDEX('Voies de collecte'!C:C,MATCH(Carac[[#This Row],[Voie de collecte recommandée]],'Voies de collecte'!B:B,0)),"")</f>
        <v/>
      </c>
      <c r="K142" s="18" t="str">
        <f>IFERROR(VLOOKUP(B142,Équipement!D:E,2,FALSE),"")</f>
        <v/>
      </c>
      <c r="L142" s="21"/>
      <c r="M142" s="21" t="e">
        <f>VLOOKUP(Carac[[#This Row],[Équipement (Zone + Voie)]],Équipement!D:H,5,FALSE)</f>
        <v>#N/A</v>
      </c>
      <c r="N142" s="25">
        <f>IFERROR(IF(Carac[[#This Row],[Fréquence]]="ponctuel",Carac[[#This Row],[Masse 
(kg) ]],Carac[[#This Row],[Masse 
(kg) ]]*Carac[[#This Row],[Facteur d''annualisation]]),0)</f>
        <v>0</v>
      </c>
    </row>
    <row r="143" spans="4:14" ht="19.899999999999999" customHeight="1" x14ac:dyDescent="0.35">
      <c r="D143" s="66"/>
      <c r="E143" s="19"/>
      <c r="F143" s="76" t="str">
        <f>IFERROR(INDEX(Équipement!C:C,MATCH(Carac[[#This Row],[Équipement (Zone + Voie)]],Équipement!D:D,0)),"")</f>
        <v/>
      </c>
      <c r="G143" s="17" t="str">
        <f>IFERROR(INDEX('Grille de tri'!C:C,MATCH(Pesée!C143,'Grille de tri'!B:B,0)),"")</f>
        <v/>
      </c>
      <c r="H143" s="17" t="str">
        <f>IF(Carac[[#This Row],[Voie de collecte actuelle]]=Carac[[#This Row],[Voie de collecte recommandée]],"bien trié","mal trié")</f>
        <v>bien trié</v>
      </c>
      <c r="I143" s="17" t="str">
        <f>IFERROR(INDEX('Voies de collecte'!C:C,MATCH(Carac[[#This Row],[Voie de collecte actuelle]],'Voies de collecte'!B:B,0)),"")</f>
        <v/>
      </c>
      <c r="J143" s="17" t="str">
        <f>IFERROR(INDEX('Voies de collecte'!C:C,MATCH(Carac[[#This Row],[Voie de collecte recommandée]],'Voies de collecte'!B:B,0)),"")</f>
        <v/>
      </c>
      <c r="K143" s="18" t="str">
        <f>IFERROR(VLOOKUP(B143,Équipement!D:E,2,FALSE),"")</f>
        <v/>
      </c>
      <c r="L143" s="21"/>
      <c r="M143" s="21" t="e">
        <f>VLOOKUP(Carac[[#This Row],[Équipement (Zone + Voie)]],Équipement!D:H,5,FALSE)</f>
        <v>#N/A</v>
      </c>
      <c r="N143" s="25">
        <f>IFERROR(IF(Carac[[#This Row],[Fréquence]]="ponctuel",Carac[[#This Row],[Masse 
(kg) ]],Carac[[#This Row],[Masse 
(kg) ]]*Carac[[#This Row],[Facteur d''annualisation]]),0)</f>
        <v>0</v>
      </c>
    </row>
    <row r="144" spans="4:14" ht="19.899999999999999" customHeight="1" x14ac:dyDescent="0.35">
      <c r="D144" s="66"/>
      <c r="E144" s="19"/>
      <c r="F144" s="76" t="str">
        <f>IFERROR(INDEX(Équipement!C:C,MATCH(Carac[[#This Row],[Équipement (Zone + Voie)]],Équipement!D:D,0)),"")</f>
        <v/>
      </c>
      <c r="G144" s="17" t="str">
        <f>IFERROR(INDEX('Grille de tri'!C:C,MATCH(Pesée!C144,'Grille de tri'!B:B,0)),"")</f>
        <v/>
      </c>
      <c r="H144" s="17" t="str">
        <f>IF(Carac[[#This Row],[Voie de collecte actuelle]]=Carac[[#This Row],[Voie de collecte recommandée]],"bien trié","mal trié")</f>
        <v>bien trié</v>
      </c>
      <c r="I144" s="17" t="str">
        <f>IFERROR(INDEX('Voies de collecte'!C:C,MATCH(Carac[[#This Row],[Voie de collecte actuelle]],'Voies de collecte'!B:B,0)),"")</f>
        <v/>
      </c>
      <c r="J144" s="17" t="str">
        <f>IFERROR(INDEX('Voies de collecte'!C:C,MATCH(Carac[[#This Row],[Voie de collecte recommandée]],'Voies de collecte'!B:B,0)),"")</f>
        <v/>
      </c>
      <c r="K144" s="18" t="str">
        <f>IFERROR(VLOOKUP(B144,Équipement!D:E,2,FALSE),"")</f>
        <v/>
      </c>
      <c r="L144" s="21"/>
      <c r="M144" s="21" t="e">
        <f>VLOOKUP(Carac[[#This Row],[Équipement (Zone + Voie)]],Équipement!D:H,5,FALSE)</f>
        <v>#N/A</v>
      </c>
      <c r="N144" s="25">
        <f>IFERROR(IF(Carac[[#This Row],[Fréquence]]="ponctuel",Carac[[#This Row],[Masse 
(kg) ]],Carac[[#This Row],[Masse 
(kg) ]]*Carac[[#This Row],[Facteur d''annualisation]]),0)</f>
        <v>0</v>
      </c>
    </row>
    <row r="145" spans="4:14" ht="19.899999999999999" customHeight="1" x14ac:dyDescent="0.35">
      <c r="D145" s="66"/>
      <c r="E145" s="19"/>
      <c r="F145" s="76" t="str">
        <f>IFERROR(INDEX(Équipement!C:C,MATCH(Carac[[#This Row],[Équipement (Zone + Voie)]],Équipement!D:D,0)),"")</f>
        <v/>
      </c>
      <c r="G145" s="17" t="str">
        <f>IFERROR(INDEX('Grille de tri'!C:C,MATCH(Pesée!C145,'Grille de tri'!B:B,0)),"")</f>
        <v/>
      </c>
      <c r="H145" s="17" t="str">
        <f>IF(Carac[[#This Row],[Voie de collecte actuelle]]=Carac[[#This Row],[Voie de collecte recommandée]],"bien trié","mal trié")</f>
        <v>bien trié</v>
      </c>
      <c r="I145" s="17" t="str">
        <f>IFERROR(INDEX('Voies de collecte'!C:C,MATCH(Carac[[#This Row],[Voie de collecte actuelle]],'Voies de collecte'!B:B,0)),"")</f>
        <v/>
      </c>
      <c r="J145" s="17" t="str">
        <f>IFERROR(INDEX('Voies de collecte'!C:C,MATCH(Carac[[#This Row],[Voie de collecte recommandée]],'Voies de collecte'!B:B,0)),"")</f>
        <v/>
      </c>
      <c r="K145" s="18" t="str">
        <f>IFERROR(VLOOKUP(B145,Équipement!D:E,2,FALSE),"")</f>
        <v/>
      </c>
      <c r="L145" s="21"/>
      <c r="M145" s="21" t="e">
        <f>VLOOKUP(Carac[[#This Row],[Équipement (Zone + Voie)]],Équipement!D:H,5,FALSE)</f>
        <v>#N/A</v>
      </c>
      <c r="N145" s="25">
        <f>IFERROR(IF(Carac[[#This Row],[Fréquence]]="ponctuel",Carac[[#This Row],[Masse 
(kg) ]],Carac[[#This Row],[Masse 
(kg) ]]*Carac[[#This Row],[Facteur d''annualisation]]),0)</f>
        <v>0</v>
      </c>
    </row>
    <row r="146" spans="4:14" ht="19.899999999999999" customHeight="1" x14ac:dyDescent="0.35">
      <c r="D146" s="66"/>
      <c r="E146" s="19"/>
      <c r="F146" s="76" t="str">
        <f>IFERROR(INDEX(Équipement!C:C,MATCH(Carac[[#This Row],[Équipement (Zone + Voie)]],Équipement!D:D,0)),"")</f>
        <v/>
      </c>
      <c r="G146" s="17" t="str">
        <f>IFERROR(INDEX('Grille de tri'!C:C,MATCH(Pesée!C146,'Grille de tri'!B:B,0)),"")</f>
        <v/>
      </c>
      <c r="H146" s="17" t="str">
        <f>IF(Carac[[#This Row],[Voie de collecte actuelle]]=Carac[[#This Row],[Voie de collecte recommandée]],"bien trié","mal trié")</f>
        <v>bien trié</v>
      </c>
      <c r="I146" s="17" t="str">
        <f>IFERROR(INDEX('Voies de collecte'!C:C,MATCH(Carac[[#This Row],[Voie de collecte actuelle]],'Voies de collecte'!B:B,0)),"")</f>
        <v/>
      </c>
      <c r="J146" s="17" t="str">
        <f>IFERROR(INDEX('Voies de collecte'!C:C,MATCH(Carac[[#This Row],[Voie de collecte recommandée]],'Voies de collecte'!B:B,0)),"")</f>
        <v/>
      </c>
      <c r="K146" s="18" t="str">
        <f>IFERROR(VLOOKUP(B146,Équipement!D:E,2,FALSE),"")</f>
        <v/>
      </c>
      <c r="L146" s="21"/>
      <c r="M146" s="21" t="e">
        <f>VLOOKUP(Carac[[#This Row],[Équipement (Zone + Voie)]],Équipement!D:H,5,FALSE)</f>
        <v>#N/A</v>
      </c>
      <c r="N146" s="25">
        <f>IFERROR(IF(Carac[[#This Row],[Fréquence]]="ponctuel",Carac[[#This Row],[Masse 
(kg) ]],Carac[[#This Row],[Masse 
(kg) ]]*Carac[[#This Row],[Facteur d''annualisation]]),0)</f>
        <v>0</v>
      </c>
    </row>
    <row r="147" spans="4:14" ht="19.899999999999999" customHeight="1" x14ac:dyDescent="0.35">
      <c r="D147" s="66"/>
      <c r="E147" s="19"/>
      <c r="F147" s="76" t="str">
        <f>IFERROR(INDEX(Équipement!C:C,MATCH(Carac[[#This Row],[Équipement (Zone + Voie)]],Équipement!D:D,0)),"")</f>
        <v/>
      </c>
      <c r="G147" s="17" t="str">
        <f>IFERROR(INDEX('Grille de tri'!C:C,MATCH(Pesée!C147,'Grille de tri'!B:B,0)),"")</f>
        <v/>
      </c>
      <c r="H147" s="17" t="str">
        <f>IF(Carac[[#This Row],[Voie de collecte actuelle]]=Carac[[#This Row],[Voie de collecte recommandée]],"bien trié","mal trié")</f>
        <v>bien trié</v>
      </c>
      <c r="I147" s="17" t="str">
        <f>IFERROR(INDEX('Voies de collecte'!C:C,MATCH(Carac[[#This Row],[Voie de collecte actuelle]],'Voies de collecte'!B:B,0)),"")</f>
        <v/>
      </c>
      <c r="J147" s="17" t="str">
        <f>IFERROR(INDEX('Voies de collecte'!C:C,MATCH(Carac[[#This Row],[Voie de collecte recommandée]],'Voies de collecte'!B:B,0)),"")</f>
        <v/>
      </c>
      <c r="K147" s="18" t="str">
        <f>IFERROR(VLOOKUP(B147,Équipement!D:E,2,FALSE),"")</f>
        <v/>
      </c>
      <c r="L147" s="21"/>
      <c r="M147" s="21" t="e">
        <f>VLOOKUP(Carac[[#This Row],[Équipement (Zone + Voie)]],Équipement!D:H,5,FALSE)</f>
        <v>#N/A</v>
      </c>
      <c r="N147" s="25">
        <f>IFERROR(IF(Carac[[#This Row],[Fréquence]]="ponctuel",Carac[[#This Row],[Masse 
(kg) ]],Carac[[#This Row],[Masse 
(kg) ]]*Carac[[#This Row],[Facteur d''annualisation]]),0)</f>
        <v>0</v>
      </c>
    </row>
    <row r="148" spans="4:14" ht="19.899999999999999" customHeight="1" x14ac:dyDescent="0.35">
      <c r="D148" s="66"/>
      <c r="E148" s="19"/>
      <c r="F148" s="76" t="str">
        <f>IFERROR(INDEX(Équipement!C:C,MATCH(Carac[[#This Row],[Équipement (Zone + Voie)]],Équipement!D:D,0)),"")</f>
        <v/>
      </c>
      <c r="G148" s="17" t="str">
        <f>IFERROR(INDEX('Grille de tri'!C:C,MATCH(Pesée!C148,'Grille de tri'!B:B,0)),"")</f>
        <v/>
      </c>
      <c r="H148" s="17" t="str">
        <f>IF(Carac[[#This Row],[Voie de collecte actuelle]]=Carac[[#This Row],[Voie de collecte recommandée]],"bien trié","mal trié")</f>
        <v>bien trié</v>
      </c>
      <c r="I148" s="17" t="str">
        <f>IFERROR(INDEX('Voies de collecte'!C:C,MATCH(Carac[[#This Row],[Voie de collecte actuelle]],'Voies de collecte'!B:B,0)),"")</f>
        <v/>
      </c>
      <c r="J148" s="17" t="str">
        <f>IFERROR(INDEX('Voies de collecte'!C:C,MATCH(Carac[[#This Row],[Voie de collecte recommandée]],'Voies de collecte'!B:B,0)),"")</f>
        <v/>
      </c>
      <c r="K148" s="18" t="str">
        <f>IFERROR(VLOOKUP(B148,Équipement!D:E,2,FALSE),"")</f>
        <v/>
      </c>
      <c r="L148" s="21"/>
      <c r="M148" s="21" t="e">
        <f>VLOOKUP(Carac[[#This Row],[Équipement (Zone + Voie)]],Équipement!D:H,5,FALSE)</f>
        <v>#N/A</v>
      </c>
      <c r="N148" s="25">
        <f>IFERROR(IF(Carac[[#This Row],[Fréquence]]="ponctuel",Carac[[#This Row],[Masse 
(kg) ]],Carac[[#This Row],[Masse 
(kg) ]]*Carac[[#This Row],[Facteur d''annualisation]]),0)</f>
        <v>0</v>
      </c>
    </row>
    <row r="149" spans="4:14" ht="19.899999999999999" customHeight="1" x14ac:dyDescent="0.35">
      <c r="D149" s="66"/>
      <c r="E149" s="19"/>
      <c r="F149" s="76" t="str">
        <f>IFERROR(INDEX(Équipement!C:C,MATCH(Carac[[#This Row],[Équipement (Zone + Voie)]],Équipement!D:D,0)),"")</f>
        <v/>
      </c>
      <c r="G149" s="17" t="str">
        <f>IFERROR(INDEX('Grille de tri'!C:C,MATCH(Pesée!C149,'Grille de tri'!B:B,0)),"")</f>
        <v/>
      </c>
      <c r="H149" s="17" t="str">
        <f>IF(Carac[[#This Row],[Voie de collecte actuelle]]=Carac[[#This Row],[Voie de collecte recommandée]],"bien trié","mal trié")</f>
        <v>bien trié</v>
      </c>
      <c r="I149" s="17" t="str">
        <f>IFERROR(INDEX('Voies de collecte'!C:C,MATCH(Carac[[#This Row],[Voie de collecte actuelle]],'Voies de collecte'!B:B,0)),"")</f>
        <v/>
      </c>
      <c r="J149" s="17" t="str">
        <f>IFERROR(INDEX('Voies de collecte'!C:C,MATCH(Carac[[#This Row],[Voie de collecte recommandée]],'Voies de collecte'!B:B,0)),"")</f>
        <v/>
      </c>
      <c r="K149" s="18" t="str">
        <f>IFERROR(VLOOKUP(B149,Équipement!D:E,2,FALSE),"")</f>
        <v/>
      </c>
      <c r="L149" s="21"/>
      <c r="M149" s="21" t="e">
        <f>VLOOKUP(Carac[[#This Row],[Équipement (Zone + Voie)]],Équipement!D:H,5,FALSE)</f>
        <v>#N/A</v>
      </c>
      <c r="N149" s="25">
        <f>IFERROR(IF(Carac[[#This Row],[Fréquence]]="ponctuel",Carac[[#This Row],[Masse 
(kg) ]],Carac[[#This Row],[Masse 
(kg) ]]*Carac[[#This Row],[Facteur d''annualisation]]),0)</f>
        <v>0</v>
      </c>
    </row>
    <row r="150" spans="4:14" ht="19.899999999999999" customHeight="1" x14ac:dyDescent="0.35">
      <c r="D150" s="66"/>
      <c r="E150" s="19"/>
      <c r="F150" s="76" t="str">
        <f>IFERROR(INDEX(Équipement!C:C,MATCH(Carac[[#This Row],[Équipement (Zone + Voie)]],Équipement!D:D,0)),"")</f>
        <v/>
      </c>
      <c r="G150" s="17" t="str">
        <f>IFERROR(INDEX('Grille de tri'!C:C,MATCH(Pesée!C150,'Grille de tri'!B:B,0)),"")</f>
        <v/>
      </c>
      <c r="H150" s="17" t="str">
        <f>IF(Carac[[#This Row],[Voie de collecte actuelle]]=Carac[[#This Row],[Voie de collecte recommandée]],"bien trié","mal trié")</f>
        <v>bien trié</v>
      </c>
      <c r="I150" s="17" t="str">
        <f>IFERROR(INDEX('Voies de collecte'!C:C,MATCH(Carac[[#This Row],[Voie de collecte actuelle]],'Voies de collecte'!B:B,0)),"")</f>
        <v/>
      </c>
      <c r="J150" s="17" t="str">
        <f>IFERROR(INDEX('Voies de collecte'!C:C,MATCH(Carac[[#This Row],[Voie de collecte recommandée]],'Voies de collecte'!B:B,0)),"")</f>
        <v/>
      </c>
      <c r="K150" s="18" t="str">
        <f>IFERROR(VLOOKUP(B150,Équipement!D:E,2,FALSE),"")</f>
        <v/>
      </c>
      <c r="L150" s="21"/>
      <c r="M150" s="21" t="e">
        <f>VLOOKUP(Carac[[#This Row],[Équipement (Zone + Voie)]],Équipement!D:H,5,FALSE)</f>
        <v>#N/A</v>
      </c>
      <c r="N150" s="25">
        <f>IFERROR(IF(Carac[[#This Row],[Fréquence]]="ponctuel",Carac[[#This Row],[Masse 
(kg) ]],Carac[[#This Row],[Masse 
(kg) ]]*Carac[[#This Row],[Facteur d''annualisation]]),0)</f>
        <v>0</v>
      </c>
    </row>
    <row r="151" spans="4:14" ht="19.899999999999999" customHeight="1" x14ac:dyDescent="0.35">
      <c r="D151" s="66"/>
      <c r="E151" s="19"/>
      <c r="F151" s="76" t="str">
        <f>IFERROR(INDEX(Équipement!C:C,MATCH(Carac[[#This Row],[Équipement (Zone + Voie)]],Équipement!D:D,0)),"")</f>
        <v/>
      </c>
      <c r="G151" s="17" t="str">
        <f>IFERROR(INDEX('Grille de tri'!C:C,MATCH(Pesée!C151,'Grille de tri'!B:B,0)),"")</f>
        <v/>
      </c>
      <c r="H151" s="17" t="str">
        <f>IF(Carac[[#This Row],[Voie de collecte actuelle]]=Carac[[#This Row],[Voie de collecte recommandée]],"bien trié","mal trié")</f>
        <v>bien trié</v>
      </c>
      <c r="I151" s="17" t="str">
        <f>IFERROR(INDEX('Voies de collecte'!C:C,MATCH(Carac[[#This Row],[Voie de collecte actuelle]],'Voies de collecte'!B:B,0)),"")</f>
        <v/>
      </c>
      <c r="J151" s="17" t="str">
        <f>IFERROR(INDEX('Voies de collecte'!C:C,MATCH(Carac[[#This Row],[Voie de collecte recommandée]],'Voies de collecte'!B:B,0)),"")</f>
        <v/>
      </c>
      <c r="K151" s="18" t="str">
        <f>IFERROR(VLOOKUP(B151,Équipement!D:E,2,FALSE),"")</f>
        <v/>
      </c>
      <c r="L151" s="21"/>
      <c r="M151" s="21" t="e">
        <f>VLOOKUP(Carac[[#This Row],[Équipement (Zone + Voie)]],Équipement!D:H,5,FALSE)</f>
        <v>#N/A</v>
      </c>
      <c r="N151" s="25">
        <f>IFERROR(IF(Carac[[#This Row],[Fréquence]]="ponctuel",Carac[[#This Row],[Masse 
(kg) ]],Carac[[#This Row],[Masse 
(kg) ]]*Carac[[#This Row],[Facteur d''annualisation]]),0)</f>
        <v>0</v>
      </c>
    </row>
    <row r="152" spans="4:14" ht="19.899999999999999" customHeight="1" x14ac:dyDescent="0.35">
      <c r="D152" s="66"/>
      <c r="E152" s="19"/>
      <c r="F152" s="76" t="str">
        <f>IFERROR(INDEX(Équipement!C:C,MATCH(Carac[[#This Row],[Équipement (Zone + Voie)]],Équipement!D:D,0)),"")</f>
        <v/>
      </c>
      <c r="G152" s="17" t="str">
        <f>IFERROR(INDEX('Grille de tri'!C:C,MATCH(Pesée!C152,'Grille de tri'!B:B,0)),"")</f>
        <v/>
      </c>
      <c r="H152" s="17" t="str">
        <f>IF(Carac[[#This Row],[Voie de collecte actuelle]]=Carac[[#This Row],[Voie de collecte recommandée]],"bien trié","mal trié")</f>
        <v>bien trié</v>
      </c>
      <c r="I152" s="17" t="str">
        <f>IFERROR(INDEX('Voies de collecte'!C:C,MATCH(Carac[[#This Row],[Voie de collecte actuelle]],'Voies de collecte'!B:B,0)),"")</f>
        <v/>
      </c>
      <c r="J152" s="17" t="str">
        <f>IFERROR(INDEX('Voies de collecte'!C:C,MATCH(Carac[[#This Row],[Voie de collecte recommandée]],'Voies de collecte'!B:B,0)),"")</f>
        <v/>
      </c>
      <c r="K152" s="18" t="str">
        <f>IFERROR(VLOOKUP(B152,Équipement!D:E,2,FALSE),"")</f>
        <v/>
      </c>
      <c r="L152" s="21"/>
      <c r="M152" s="21" t="e">
        <f>VLOOKUP(Carac[[#This Row],[Équipement (Zone + Voie)]],Équipement!D:H,5,FALSE)</f>
        <v>#N/A</v>
      </c>
      <c r="N152" s="25">
        <f>IFERROR(IF(Carac[[#This Row],[Fréquence]]="ponctuel",Carac[[#This Row],[Masse 
(kg) ]],Carac[[#This Row],[Masse 
(kg) ]]*Carac[[#This Row],[Facteur d''annualisation]]),0)</f>
        <v>0</v>
      </c>
    </row>
    <row r="153" spans="4:14" ht="19.899999999999999" customHeight="1" x14ac:dyDescent="0.35">
      <c r="D153" s="66"/>
      <c r="E153" s="19"/>
      <c r="F153" s="76" t="str">
        <f>IFERROR(INDEX(Équipement!C:C,MATCH(Carac[[#This Row],[Équipement (Zone + Voie)]],Équipement!D:D,0)),"")</f>
        <v/>
      </c>
      <c r="G153" s="17" t="str">
        <f>IFERROR(INDEX('Grille de tri'!C:C,MATCH(Pesée!C153,'Grille de tri'!B:B,0)),"")</f>
        <v/>
      </c>
      <c r="H153" s="17" t="str">
        <f>IF(Carac[[#This Row],[Voie de collecte actuelle]]=Carac[[#This Row],[Voie de collecte recommandée]],"bien trié","mal trié")</f>
        <v>bien trié</v>
      </c>
      <c r="I153" s="17" t="str">
        <f>IFERROR(INDEX('Voies de collecte'!C:C,MATCH(Carac[[#This Row],[Voie de collecte actuelle]],'Voies de collecte'!B:B,0)),"")</f>
        <v/>
      </c>
      <c r="J153" s="17" t="str">
        <f>IFERROR(INDEX('Voies de collecte'!C:C,MATCH(Carac[[#This Row],[Voie de collecte recommandée]],'Voies de collecte'!B:B,0)),"")</f>
        <v/>
      </c>
      <c r="K153" s="18" t="str">
        <f>IFERROR(VLOOKUP(B153,Équipement!D:E,2,FALSE),"")</f>
        <v/>
      </c>
      <c r="L153" s="21"/>
      <c r="M153" s="21" t="e">
        <f>VLOOKUP(Carac[[#This Row],[Équipement (Zone + Voie)]],Équipement!D:H,5,FALSE)</f>
        <v>#N/A</v>
      </c>
      <c r="N153" s="25">
        <f>IFERROR(IF(Carac[[#This Row],[Fréquence]]="ponctuel",Carac[[#This Row],[Masse 
(kg) ]],Carac[[#This Row],[Masse 
(kg) ]]*Carac[[#This Row],[Facteur d''annualisation]]),0)</f>
        <v>0</v>
      </c>
    </row>
    <row r="154" spans="4:14" ht="19.899999999999999" customHeight="1" x14ac:dyDescent="0.35">
      <c r="D154" s="66"/>
      <c r="E154" s="19"/>
      <c r="F154" s="76" t="str">
        <f>IFERROR(INDEX(Équipement!C:C,MATCH(Carac[[#This Row],[Équipement (Zone + Voie)]],Équipement!D:D,0)),"")</f>
        <v/>
      </c>
      <c r="G154" s="17" t="str">
        <f>IFERROR(INDEX('Grille de tri'!C:C,MATCH(Pesée!C154,'Grille de tri'!B:B,0)),"")</f>
        <v/>
      </c>
      <c r="H154" s="17" t="str">
        <f>IF(Carac[[#This Row],[Voie de collecte actuelle]]=Carac[[#This Row],[Voie de collecte recommandée]],"bien trié","mal trié")</f>
        <v>bien trié</v>
      </c>
      <c r="I154" s="17" t="str">
        <f>IFERROR(INDEX('Voies de collecte'!C:C,MATCH(Carac[[#This Row],[Voie de collecte actuelle]],'Voies de collecte'!B:B,0)),"")</f>
        <v/>
      </c>
      <c r="J154" s="17" t="str">
        <f>IFERROR(INDEX('Voies de collecte'!C:C,MATCH(Carac[[#This Row],[Voie de collecte recommandée]],'Voies de collecte'!B:B,0)),"")</f>
        <v/>
      </c>
      <c r="K154" s="18" t="str">
        <f>IFERROR(VLOOKUP(B154,Équipement!D:E,2,FALSE),"")</f>
        <v/>
      </c>
      <c r="L154" s="21"/>
      <c r="M154" s="21" t="e">
        <f>VLOOKUP(Carac[[#This Row],[Équipement (Zone + Voie)]],Équipement!D:H,5,FALSE)</f>
        <v>#N/A</v>
      </c>
      <c r="N154" s="25">
        <f>IFERROR(IF(Carac[[#This Row],[Fréquence]]="ponctuel",Carac[[#This Row],[Masse 
(kg) ]],Carac[[#This Row],[Masse 
(kg) ]]*Carac[[#This Row],[Facteur d''annualisation]]),0)</f>
        <v>0</v>
      </c>
    </row>
    <row r="155" spans="4:14" ht="19.899999999999999" customHeight="1" x14ac:dyDescent="0.35">
      <c r="D155" s="66"/>
      <c r="E155" s="19"/>
      <c r="F155" s="76" t="str">
        <f>IFERROR(INDEX(Équipement!C:C,MATCH(Carac[[#This Row],[Équipement (Zone + Voie)]],Équipement!D:D,0)),"")</f>
        <v/>
      </c>
      <c r="G155" s="17" t="str">
        <f>IFERROR(INDEX('Grille de tri'!C:C,MATCH(Pesée!C155,'Grille de tri'!B:B,0)),"")</f>
        <v/>
      </c>
      <c r="H155" s="17" t="str">
        <f>IF(Carac[[#This Row],[Voie de collecte actuelle]]=Carac[[#This Row],[Voie de collecte recommandée]],"bien trié","mal trié")</f>
        <v>bien trié</v>
      </c>
      <c r="I155" s="17" t="str">
        <f>IFERROR(INDEX('Voies de collecte'!C:C,MATCH(Carac[[#This Row],[Voie de collecte actuelle]],'Voies de collecte'!B:B,0)),"")</f>
        <v/>
      </c>
      <c r="J155" s="17" t="str">
        <f>IFERROR(INDEX('Voies de collecte'!C:C,MATCH(Carac[[#This Row],[Voie de collecte recommandée]],'Voies de collecte'!B:B,0)),"")</f>
        <v/>
      </c>
      <c r="K155" s="18" t="str">
        <f>IFERROR(VLOOKUP(B155,Équipement!D:E,2,FALSE),"")</f>
        <v/>
      </c>
      <c r="L155" s="21"/>
      <c r="M155" s="21" t="e">
        <f>VLOOKUP(Carac[[#This Row],[Équipement (Zone + Voie)]],Équipement!D:H,5,FALSE)</f>
        <v>#N/A</v>
      </c>
      <c r="N155" s="25">
        <f>IFERROR(IF(Carac[[#This Row],[Fréquence]]="ponctuel",Carac[[#This Row],[Masse 
(kg) ]],Carac[[#This Row],[Masse 
(kg) ]]*Carac[[#This Row],[Facteur d''annualisation]]),0)</f>
        <v>0</v>
      </c>
    </row>
    <row r="156" spans="4:14" ht="19.899999999999999" customHeight="1" x14ac:dyDescent="0.35">
      <c r="D156" s="66"/>
      <c r="E156" s="19"/>
      <c r="F156" s="76" t="str">
        <f>IFERROR(INDEX(Équipement!C:C,MATCH(Carac[[#This Row],[Équipement (Zone + Voie)]],Équipement!D:D,0)),"")</f>
        <v/>
      </c>
      <c r="G156" s="17" t="str">
        <f>IFERROR(INDEX('Grille de tri'!C:C,MATCH(Pesée!C156,'Grille de tri'!B:B,0)),"")</f>
        <v/>
      </c>
      <c r="H156" s="17" t="str">
        <f>IF(Carac[[#This Row],[Voie de collecte actuelle]]=Carac[[#This Row],[Voie de collecte recommandée]],"bien trié","mal trié")</f>
        <v>bien trié</v>
      </c>
      <c r="I156" s="17" t="str">
        <f>IFERROR(INDEX('Voies de collecte'!C:C,MATCH(Carac[[#This Row],[Voie de collecte actuelle]],'Voies de collecte'!B:B,0)),"")</f>
        <v/>
      </c>
      <c r="J156" s="17" t="str">
        <f>IFERROR(INDEX('Voies de collecte'!C:C,MATCH(Carac[[#This Row],[Voie de collecte recommandée]],'Voies de collecte'!B:B,0)),"")</f>
        <v/>
      </c>
      <c r="K156" s="18" t="str">
        <f>IFERROR(VLOOKUP(B156,Équipement!D:E,2,FALSE),"")</f>
        <v/>
      </c>
      <c r="L156" s="21"/>
      <c r="M156" s="21" t="e">
        <f>VLOOKUP(Carac[[#This Row],[Équipement (Zone + Voie)]],Équipement!D:H,5,FALSE)</f>
        <v>#N/A</v>
      </c>
      <c r="N156" s="25">
        <f>IFERROR(IF(Carac[[#This Row],[Fréquence]]="ponctuel",Carac[[#This Row],[Masse 
(kg) ]],Carac[[#This Row],[Masse 
(kg) ]]*Carac[[#This Row],[Facteur d''annualisation]]),0)</f>
        <v>0</v>
      </c>
    </row>
    <row r="157" spans="4:14" ht="19.899999999999999" customHeight="1" x14ac:dyDescent="0.35">
      <c r="D157" s="66"/>
      <c r="E157" s="19"/>
      <c r="F157" s="76" t="str">
        <f>IFERROR(INDEX(Équipement!C:C,MATCH(Carac[[#This Row],[Équipement (Zone + Voie)]],Équipement!D:D,0)),"")</f>
        <v/>
      </c>
      <c r="G157" s="17" t="str">
        <f>IFERROR(INDEX('Grille de tri'!C:C,MATCH(Pesée!C157,'Grille de tri'!B:B,0)),"")</f>
        <v/>
      </c>
      <c r="H157" s="17" t="str">
        <f>IF(Carac[[#This Row],[Voie de collecte actuelle]]=Carac[[#This Row],[Voie de collecte recommandée]],"bien trié","mal trié")</f>
        <v>bien trié</v>
      </c>
      <c r="I157" s="17" t="str">
        <f>IFERROR(INDEX('Voies de collecte'!C:C,MATCH(Carac[[#This Row],[Voie de collecte actuelle]],'Voies de collecte'!B:B,0)),"")</f>
        <v/>
      </c>
      <c r="J157" s="17" t="str">
        <f>IFERROR(INDEX('Voies de collecte'!C:C,MATCH(Carac[[#This Row],[Voie de collecte recommandée]],'Voies de collecte'!B:B,0)),"")</f>
        <v/>
      </c>
      <c r="K157" s="18" t="str">
        <f>IFERROR(VLOOKUP(B157,Équipement!D:E,2,FALSE),"")</f>
        <v/>
      </c>
      <c r="L157" s="21"/>
      <c r="M157" s="21" t="e">
        <f>VLOOKUP(Carac[[#This Row],[Équipement (Zone + Voie)]],Équipement!D:H,5,FALSE)</f>
        <v>#N/A</v>
      </c>
      <c r="N157" s="25">
        <f>IFERROR(IF(Carac[[#This Row],[Fréquence]]="ponctuel",Carac[[#This Row],[Masse 
(kg) ]],Carac[[#This Row],[Masse 
(kg) ]]*Carac[[#This Row],[Facteur d''annualisation]]),0)</f>
        <v>0</v>
      </c>
    </row>
    <row r="158" spans="4:14" ht="19.899999999999999" customHeight="1" x14ac:dyDescent="0.35">
      <c r="D158" s="66"/>
      <c r="E158" s="19"/>
      <c r="F158" s="76" t="str">
        <f>IFERROR(INDEX(Équipement!C:C,MATCH(Carac[[#This Row],[Équipement (Zone + Voie)]],Équipement!D:D,0)),"")</f>
        <v/>
      </c>
      <c r="G158" s="17" t="str">
        <f>IFERROR(INDEX('Grille de tri'!C:C,MATCH(Pesée!C158,'Grille de tri'!B:B,0)),"")</f>
        <v/>
      </c>
      <c r="H158" s="17" t="str">
        <f>IF(Carac[[#This Row],[Voie de collecte actuelle]]=Carac[[#This Row],[Voie de collecte recommandée]],"bien trié","mal trié")</f>
        <v>bien trié</v>
      </c>
      <c r="I158" s="17" t="str">
        <f>IFERROR(INDEX('Voies de collecte'!C:C,MATCH(Carac[[#This Row],[Voie de collecte actuelle]],'Voies de collecte'!B:B,0)),"")</f>
        <v/>
      </c>
      <c r="J158" s="17" t="str">
        <f>IFERROR(INDEX('Voies de collecte'!C:C,MATCH(Carac[[#This Row],[Voie de collecte recommandée]],'Voies de collecte'!B:B,0)),"")</f>
        <v/>
      </c>
      <c r="K158" s="18" t="str">
        <f>IFERROR(VLOOKUP(B158,Équipement!D:E,2,FALSE),"")</f>
        <v/>
      </c>
      <c r="L158" s="21"/>
      <c r="M158" s="21" t="e">
        <f>VLOOKUP(Carac[[#This Row],[Équipement (Zone + Voie)]],Équipement!D:H,5,FALSE)</f>
        <v>#N/A</v>
      </c>
      <c r="N158" s="25">
        <f>IFERROR(IF(Carac[[#This Row],[Fréquence]]="ponctuel",Carac[[#This Row],[Masse 
(kg) ]],Carac[[#This Row],[Masse 
(kg) ]]*Carac[[#This Row],[Facteur d''annualisation]]),0)</f>
        <v>0</v>
      </c>
    </row>
    <row r="159" spans="4:14" ht="19.899999999999999" customHeight="1" x14ac:dyDescent="0.35">
      <c r="D159" s="66"/>
      <c r="E159" s="19"/>
      <c r="F159" s="76" t="str">
        <f>IFERROR(INDEX(Équipement!C:C,MATCH(Carac[[#This Row],[Équipement (Zone + Voie)]],Équipement!D:D,0)),"")</f>
        <v/>
      </c>
      <c r="G159" s="17" t="str">
        <f>IFERROR(INDEX('Grille de tri'!C:C,MATCH(Pesée!C159,'Grille de tri'!B:B,0)),"")</f>
        <v/>
      </c>
      <c r="H159" s="17" t="str">
        <f>IF(Carac[[#This Row],[Voie de collecte actuelle]]=Carac[[#This Row],[Voie de collecte recommandée]],"bien trié","mal trié")</f>
        <v>bien trié</v>
      </c>
      <c r="I159" s="17" t="str">
        <f>IFERROR(INDEX('Voies de collecte'!C:C,MATCH(Carac[[#This Row],[Voie de collecte actuelle]],'Voies de collecte'!B:B,0)),"")</f>
        <v/>
      </c>
      <c r="J159" s="17" t="str">
        <f>IFERROR(INDEX('Voies de collecte'!C:C,MATCH(Carac[[#This Row],[Voie de collecte recommandée]],'Voies de collecte'!B:B,0)),"")</f>
        <v/>
      </c>
      <c r="K159" s="18" t="str">
        <f>IFERROR(VLOOKUP(B159,Équipement!D:E,2,FALSE),"")</f>
        <v/>
      </c>
      <c r="L159" s="21"/>
      <c r="M159" s="21" t="e">
        <f>VLOOKUP(Carac[[#This Row],[Équipement (Zone + Voie)]],Équipement!D:H,5,FALSE)</f>
        <v>#N/A</v>
      </c>
      <c r="N159" s="25">
        <f>IFERROR(IF(Carac[[#This Row],[Fréquence]]="ponctuel",Carac[[#This Row],[Masse 
(kg) ]],Carac[[#This Row],[Masse 
(kg) ]]*Carac[[#This Row],[Facteur d''annualisation]]),0)</f>
        <v>0</v>
      </c>
    </row>
    <row r="160" spans="4:14" ht="19.899999999999999" customHeight="1" x14ac:dyDescent="0.35">
      <c r="D160" s="66"/>
      <c r="E160" s="19"/>
      <c r="F160" s="76" t="str">
        <f>IFERROR(INDEX(Équipement!C:C,MATCH(Carac[[#This Row],[Équipement (Zone + Voie)]],Équipement!D:D,0)),"")</f>
        <v/>
      </c>
      <c r="G160" s="17" t="str">
        <f>IFERROR(INDEX('Grille de tri'!C:C,MATCH(Pesée!C160,'Grille de tri'!B:B,0)),"")</f>
        <v/>
      </c>
      <c r="H160" s="17" t="str">
        <f>IF(Carac[[#This Row],[Voie de collecte actuelle]]=Carac[[#This Row],[Voie de collecte recommandée]],"bien trié","mal trié")</f>
        <v>bien trié</v>
      </c>
      <c r="I160" s="17" t="str">
        <f>IFERROR(INDEX('Voies de collecte'!C:C,MATCH(Carac[[#This Row],[Voie de collecte actuelle]],'Voies de collecte'!B:B,0)),"")</f>
        <v/>
      </c>
      <c r="J160" s="17" t="str">
        <f>IFERROR(INDEX('Voies de collecte'!C:C,MATCH(Carac[[#This Row],[Voie de collecte recommandée]],'Voies de collecte'!B:B,0)),"")</f>
        <v/>
      </c>
      <c r="K160" s="18" t="str">
        <f>IFERROR(VLOOKUP(B160,Équipement!D:E,2,FALSE),"")</f>
        <v/>
      </c>
      <c r="L160" s="21"/>
      <c r="M160" s="21" t="e">
        <f>VLOOKUP(Carac[[#This Row],[Équipement (Zone + Voie)]],Équipement!D:H,5,FALSE)</f>
        <v>#N/A</v>
      </c>
      <c r="N160" s="25">
        <f>IFERROR(IF(Carac[[#This Row],[Fréquence]]="ponctuel",Carac[[#This Row],[Masse 
(kg) ]],Carac[[#This Row],[Masse 
(kg) ]]*Carac[[#This Row],[Facteur d''annualisation]]),0)</f>
        <v>0</v>
      </c>
    </row>
    <row r="161" spans="4:14" ht="19.899999999999999" customHeight="1" x14ac:dyDescent="0.35">
      <c r="D161" s="66"/>
      <c r="E161" s="19"/>
      <c r="F161" s="76" t="str">
        <f>IFERROR(INDEX(Équipement!C:C,MATCH(Carac[[#This Row],[Équipement (Zone + Voie)]],Équipement!D:D,0)),"")</f>
        <v/>
      </c>
      <c r="G161" s="17" t="str">
        <f>IFERROR(INDEX('Grille de tri'!C:C,MATCH(Pesée!C161,'Grille de tri'!B:B,0)),"")</f>
        <v/>
      </c>
      <c r="H161" s="17" t="str">
        <f>IF(Carac[[#This Row],[Voie de collecte actuelle]]=Carac[[#This Row],[Voie de collecte recommandée]],"bien trié","mal trié")</f>
        <v>bien trié</v>
      </c>
      <c r="I161" s="17" t="str">
        <f>IFERROR(INDEX('Voies de collecte'!C:C,MATCH(Carac[[#This Row],[Voie de collecte actuelle]],'Voies de collecte'!B:B,0)),"")</f>
        <v/>
      </c>
      <c r="J161" s="17" t="str">
        <f>IFERROR(INDEX('Voies de collecte'!C:C,MATCH(Carac[[#This Row],[Voie de collecte recommandée]],'Voies de collecte'!B:B,0)),"")</f>
        <v/>
      </c>
      <c r="K161" s="18" t="str">
        <f>IFERROR(VLOOKUP(B161,Équipement!D:E,2,FALSE),"")</f>
        <v/>
      </c>
      <c r="L161" s="21"/>
      <c r="M161" s="21" t="e">
        <f>VLOOKUP(Carac[[#This Row],[Équipement (Zone + Voie)]],Équipement!D:H,5,FALSE)</f>
        <v>#N/A</v>
      </c>
      <c r="N161" s="25">
        <f>IFERROR(IF(Carac[[#This Row],[Fréquence]]="ponctuel",Carac[[#This Row],[Masse 
(kg) ]],Carac[[#This Row],[Masse 
(kg) ]]*Carac[[#This Row],[Facteur d''annualisation]]),0)</f>
        <v>0</v>
      </c>
    </row>
    <row r="162" spans="4:14" ht="19.899999999999999" customHeight="1" x14ac:dyDescent="0.35">
      <c r="D162" s="66"/>
      <c r="E162" s="19"/>
      <c r="F162" s="76" t="str">
        <f>IFERROR(INDEX(Équipement!C:C,MATCH(Carac[[#This Row],[Équipement (Zone + Voie)]],Équipement!D:D,0)),"")</f>
        <v/>
      </c>
      <c r="G162" s="17" t="str">
        <f>IFERROR(INDEX('Grille de tri'!C:C,MATCH(Pesée!C162,'Grille de tri'!B:B,0)),"")</f>
        <v/>
      </c>
      <c r="H162" s="17" t="str">
        <f>IF(Carac[[#This Row],[Voie de collecte actuelle]]=Carac[[#This Row],[Voie de collecte recommandée]],"bien trié","mal trié")</f>
        <v>bien trié</v>
      </c>
      <c r="I162" s="17" t="str">
        <f>IFERROR(INDEX('Voies de collecte'!C:C,MATCH(Carac[[#This Row],[Voie de collecte actuelle]],'Voies de collecte'!B:B,0)),"")</f>
        <v/>
      </c>
      <c r="J162" s="17" t="str">
        <f>IFERROR(INDEX('Voies de collecte'!C:C,MATCH(Carac[[#This Row],[Voie de collecte recommandée]],'Voies de collecte'!B:B,0)),"")</f>
        <v/>
      </c>
      <c r="K162" s="18" t="str">
        <f>IFERROR(VLOOKUP(B162,Équipement!D:E,2,FALSE),"")</f>
        <v/>
      </c>
      <c r="L162" s="21"/>
      <c r="M162" s="21" t="e">
        <f>VLOOKUP(Carac[[#This Row],[Équipement (Zone + Voie)]],Équipement!D:H,5,FALSE)</f>
        <v>#N/A</v>
      </c>
      <c r="N162" s="25">
        <f>IFERROR(IF(Carac[[#This Row],[Fréquence]]="ponctuel",Carac[[#This Row],[Masse 
(kg) ]],Carac[[#This Row],[Masse 
(kg) ]]*Carac[[#This Row],[Facteur d''annualisation]]),0)</f>
        <v>0</v>
      </c>
    </row>
    <row r="163" spans="4:14" ht="19.899999999999999" customHeight="1" x14ac:dyDescent="0.35">
      <c r="D163" s="66"/>
      <c r="E163" s="19"/>
      <c r="F163" s="76" t="str">
        <f>IFERROR(INDEX(Équipement!C:C,MATCH(Carac[[#This Row],[Équipement (Zone + Voie)]],Équipement!D:D,0)),"")</f>
        <v/>
      </c>
      <c r="G163" s="17" t="str">
        <f>IFERROR(INDEX('Grille de tri'!C:C,MATCH(Pesée!C163,'Grille de tri'!B:B,0)),"")</f>
        <v/>
      </c>
      <c r="H163" s="17" t="str">
        <f>IF(Carac[[#This Row],[Voie de collecte actuelle]]=Carac[[#This Row],[Voie de collecte recommandée]],"bien trié","mal trié")</f>
        <v>bien trié</v>
      </c>
      <c r="I163" s="17" t="str">
        <f>IFERROR(INDEX('Voies de collecte'!C:C,MATCH(Carac[[#This Row],[Voie de collecte actuelle]],'Voies de collecte'!B:B,0)),"")</f>
        <v/>
      </c>
      <c r="J163" s="17" t="str">
        <f>IFERROR(INDEX('Voies de collecte'!C:C,MATCH(Carac[[#This Row],[Voie de collecte recommandée]],'Voies de collecte'!B:B,0)),"")</f>
        <v/>
      </c>
      <c r="K163" s="18" t="str">
        <f>IFERROR(VLOOKUP(B163,Équipement!D:E,2,FALSE),"")</f>
        <v/>
      </c>
      <c r="L163" s="21"/>
      <c r="M163" s="21" t="e">
        <f>VLOOKUP(Carac[[#This Row],[Équipement (Zone + Voie)]],Équipement!D:H,5,FALSE)</f>
        <v>#N/A</v>
      </c>
      <c r="N163" s="25">
        <f>IFERROR(IF(Carac[[#This Row],[Fréquence]]="ponctuel",Carac[[#This Row],[Masse 
(kg) ]],Carac[[#This Row],[Masse 
(kg) ]]*Carac[[#This Row],[Facteur d''annualisation]]),0)</f>
        <v>0</v>
      </c>
    </row>
    <row r="164" spans="4:14" ht="19.899999999999999" customHeight="1" x14ac:dyDescent="0.35">
      <c r="D164" s="66"/>
      <c r="E164" s="19"/>
      <c r="F164" s="76" t="str">
        <f>IFERROR(INDEX(Équipement!C:C,MATCH(Carac[[#This Row],[Équipement (Zone + Voie)]],Équipement!D:D,0)),"")</f>
        <v/>
      </c>
      <c r="G164" s="17" t="str">
        <f>IFERROR(INDEX('Grille de tri'!C:C,MATCH(Pesée!C164,'Grille de tri'!B:B,0)),"")</f>
        <v/>
      </c>
      <c r="H164" s="17" t="str">
        <f>IF(Carac[[#This Row],[Voie de collecte actuelle]]=Carac[[#This Row],[Voie de collecte recommandée]],"bien trié","mal trié")</f>
        <v>bien trié</v>
      </c>
      <c r="I164" s="17" t="str">
        <f>IFERROR(INDEX('Voies de collecte'!C:C,MATCH(Carac[[#This Row],[Voie de collecte actuelle]],'Voies de collecte'!B:B,0)),"")</f>
        <v/>
      </c>
      <c r="J164" s="17" t="str">
        <f>IFERROR(INDEX('Voies de collecte'!C:C,MATCH(Carac[[#This Row],[Voie de collecte recommandée]],'Voies de collecte'!B:B,0)),"")</f>
        <v/>
      </c>
      <c r="K164" s="18" t="str">
        <f>IFERROR(VLOOKUP(B164,Équipement!D:E,2,FALSE),"")</f>
        <v/>
      </c>
      <c r="L164" s="21"/>
      <c r="M164" s="21" t="e">
        <f>VLOOKUP(Carac[[#This Row],[Équipement (Zone + Voie)]],Équipement!D:H,5,FALSE)</f>
        <v>#N/A</v>
      </c>
      <c r="N164" s="25">
        <f>IFERROR(IF(Carac[[#This Row],[Fréquence]]="ponctuel",Carac[[#This Row],[Masse 
(kg) ]],Carac[[#This Row],[Masse 
(kg) ]]*Carac[[#This Row],[Facteur d''annualisation]]),0)</f>
        <v>0</v>
      </c>
    </row>
    <row r="165" spans="4:14" ht="19.899999999999999" customHeight="1" x14ac:dyDescent="0.35">
      <c r="D165" s="66"/>
      <c r="E165" s="19"/>
      <c r="F165" s="76" t="str">
        <f>IFERROR(INDEX(Équipement!C:C,MATCH(Carac[[#This Row],[Équipement (Zone + Voie)]],Équipement!D:D,0)),"")</f>
        <v/>
      </c>
      <c r="G165" s="17" t="str">
        <f>IFERROR(INDEX('Grille de tri'!C:C,MATCH(Pesée!C165,'Grille de tri'!B:B,0)),"")</f>
        <v/>
      </c>
      <c r="H165" s="17" t="str">
        <f>IF(Carac[[#This Row],[Voie de collecte actuelle]]=Carac[[#This Row],[Voie de collecte recommandée]],"bien trié","mal trié")</f>
        <v>bien trié</v>
      </c>
      <c r="I165" s="17" t="str">
        <f>IFERROR(INDEX('Voies de collecte'!C:C,MATCH(Carac[[#This Row],[Voie de collecte actuelle]],'Voies de collecte'!B:B,0)),"")</f>
        <v/>
      </c>
      <c r="J165" s="17" t="str">
        <f>IFERROR(INDEX('Voies de collecte'!C:C,MATCH(Carac[[#This Row],[Voie de collecte recommandée]],'Voies de collecte'!B:B,0)),"")</f>
        <v/>
      </c>
      <c r="K165" s="18" t="str">
        <f>IFERROR(VLOOKUP(B165,Équipement!D:E,2,FALSE),"")</f>
        <v/>
      </c>
      <c r="L165" s="21"/>
      <c r="M165" s="21" t="e">
        <f>VLOOKUP(Carac[[#This Row],[Équipement (Zone + Voie)]],Équipement!D:H,5,FALSE)</f>
        <v>#N/A</v>
      </c>
      <c r="N165" s="25">
        <f>IFERROR(IF(Carac[[#This Row],[Fréquence]]="ponctuel",Carac[[#This Row],[Masse 
(kg) ]],Carac[[#This Row],[Masse 
(kg) ]]*Carac[[#This Row],[Facteur d''annualisation]]),0)</f>
        <v>0</v>
      </c>
    </row>
    <row r="166" spans="4:14" ht="19.899999999999999" customHeight="1" x14ac:dyDescent="0.35">
      <c r="D166" s="66"/>
      <c r="E166" s="19"/>
      <c r="F166" s="76" t="str">
        <f>IFERROR(INDEX(Équipement!C:C,MATCH(Carac[[#This Row],[Équipement (Zone + Voie)]],Équipement!D:D,0)),"")</f>
        <v/>
      </c>
      <c r="G166" s="17" t="str">
        <f>IFERROR(INDEX('Grille de tri'!C:C,MATCH(Pesée!C166,'Grille de tri'!B:B,0)),"")</f>
        <v/>
      </c>
      <c r="H166" s="17" t="str">
        <f>IF(Carac[[#This Row],[Voie de collecte actuelle]]=Carac[[#This Row],[Voie de collecte recommandée]],"bien trié","mal trié")</f>
        <v>bien trié</v>
      </c>
      <c r="I166" s="17" t="str">
        <f>IFERROR(INDEX('Voies de collecte'!C:C,MATCH(Carac[[#This Row],[Voie de collecte actuelle]],'Voies de collecte'!B:B,0)),"")</f>
        <v/>
      </c>
      <c r="J166" s="17" t="str">
        <f>IFERROR(INDEX('Voies de collecte'!C:C,MATCH(Carac[[#This Row],[Voie de collecte recommandée]],'Voies de collecte'!B:B,0)),"")</f>
        <v/>
      </c>
      <c r="K166" s="18" t="str">
        <f>IFERROR(VLOOKUP(B166,Équipement!D:E,2,FALSE),"")</f>
        <v/>
      </c>
      <c r="L166" s="21"/>
      <c r="M166" s="21" t="e">
        <f>VLOOKUP(Carac[[#This Row],[Équipement (Zone + Voie)]],Équipement!D:H,5,FALSE)</f>
        <v>#N/A</v>
      </c>
      <c r="N166" s="25">
        <f>IFERROR(IF(Carac[[#This Row],[Fréquence]]="ponctuel",Carac[[#This Row],[Masse 
(kg) ]],Carac[[#This Row],[Masse 
(kg) ]]*Carac[[#This Row],[Facteur d''annualisation]]),0)</f>
        <v>0</v>
      </c>
    </row>
    <row r="167" spans="4:14" ht="19.899999999999999" customHeight="1" x14ac:dyDescent="0.35">
      <c r="D167" s="66"/>
      <c r="E167" s="19"/>
      <c r="F167" s="76" t="str">
        <f>IFERROR(INDEX(Équipement!C:C,MATCH(Carac[[#This Row],[Équipement (Zone + Voie)]],Équipement!D:D,0)),"")</f>
        <v/>
      </c>
      <c r="G167" s="17" t="str">
        <f>IFERROR(INDEX('Grille de tri'!C:C,MATCH(Pesée!C167,'Grille de tri'!B:B,0)),"")</f>
        <v/>
      </c>
      <c r="H167" s="17" t="str">
        <f>IF(Carac[[#This Row],[Voie de collecte actuelle]]=Carac[[#This Row],[Voie de collecte recommandée]],"bien trié","mal trié")</f>
        <v>bien trié</v>
      </c>
      <c r="I167" s="17" t="str">
        <f>IFERROR(INDEX('Voies de collecte'!C:C,MATCH(Carac[[#This Row],[Voie de collecte actuelle]],'Voies de collecte'!B:B,0)),"")</f>
        <v/>
      </c>
      <c r="J167" s="17" t="str">
        <f>IFERROR(INDEX('Voies de collecte'!C:C,MATCH(Carac[[#This Row],[Voie de collecte recommandée]],'Voies de collecte'!B:B,0)),"")</f>
        <v/>
      </c>
      <c r="K167" s="18" t="str">
        <f>IFERROR(VLOOKUP(B167,Équipement!D:E,2,FALSE),"")</f>
        <v/>
      </c>
      <c r="L167" s="21"/>
      <c r="M167" s="21" t="e">
        <f>VLOOKUP(Carac[[#This Row],[Équipement (Zone + Voie)]],Équipement!D:H,5,FALSE)</f>
        <v>#N/A</v>
      </c>
      <c r="N167" s="25">
        <f>IFERROR(IF(Carac[[#This Row],[Fréquence]]="ponctuel",Carac[[#This Row],[Masse 
(kg) ]],Carac[[#This Row],[Masse 
(kg) ]]*Carac[[#This Row],[Facteur d''annualisation]]),0)</f>
        <v>0</v>
      </c>
    </row>
    <row r="168" spans="4:14" ht="19.899999999999999" customHeight="1" x14ac:dyDescent="0.35">
      <c r="D168" s="66"/>
      <c r="E168" s="19"/>
      <c r="F168" s="76" t="str">
        <f>IFERROR(INDEX(Équipement!C:C,MATCH(Carac[[#This Row],[Équipement (Zone + Voie)]],Équipement!D:D,0)),"")</f>
        <v/>
      </c>
      <c r="G168" s="17" t="str">
        <f>IFERROR(INDEX('Grille de tri'!C:C,MATCH(Pesée!C168,'Grille de tri'!B:B,0)),"")</f>
        <v/>
      </c>
      <c r="H168" s="17" t="str">
        <f>IF(Carac[[#This Row],[Voie de collecte actuelle]]=Carac[[#This Row],[Voie de collecte recommandée]],"bien trié","mal trié")</f>
        <v>bien trié</v>
      </c>
      <c r="I168" s="17" t="str">
        <f>IFERROR(INDEX('Voies de collecte'!C:C,MATCH(Carac[[#This Row],[Voie de collecte actuelle]],'Voies de collecte'!B:B,0)),"")</f>
        <v/>
      </c>
      <c r="J168" s="17" t="str">
        <f>IFERROR(INDEX('Voies de collecte'!C:C,MATCH(Carac[[#This Row],[Voie de collecte recommandée]],'Voies de collecte'!B:B,0)),"")</f>
        <v/>
      </c>
      <c r="K168" s="18" t="str">
        <f>IFERROR(VLOOKUP(B168,Équipement!D:E,2,FALSE),"")</f>
        <v/>
      </c>
      <c r="L168" s="21"/>
      <c r="M168" s="21" t="e">
        <f>VLOOKUP(Carac[[#This Row],[Équipement (Zone + Voie)]],Équipement!D:H,5,FALSE)</f>
        <v>#N/A</v>
      </c>
      <c r="N168" s="25">
        <f>IFERROR(IF(Carac[[#This Row],[Fréquence]]="ponctuel",Carac[[#This Row],[Masse 
(kg) ]],Carac[[#This Row],[Masse 
(kg) ]]*Carac[[#This Row],[Facteur d''annualisation]]),0)</f>
        <v>0</v>
      </c>
    </row>
    <row r="169" spans="4:14" ht="19.899999999999999" customHeight="1" x14ac:dyDescent="0.35">
      <c r="D169" s="66"/>
      <c r="E169" s="19"/>
      <c r="F169" s="76" t="str">
        <f>IFERROR(INDEX(Équipement!C:C,MATCH(Carac[[#This Row],[Équipement (Zone + Voie)]],Équipement!D:D,0)),"")</f>
        <v/>
      </c>
      <c r="G169" s="17" t="str">
        <f>IFERROR(INDEX('Grille de tri'!C:C,MATCH(Pesée!C169,'Grille de tri'!B:B,0)),"")</f>
        <v/>
      </c>
      <c r="H169" s="17" t="str">
        <f>IF(Carac[[#This Row],[Voie de collecte actuelle]]=Carac[[#This Row],[Voie de collecte recommandée]],"bien trié","mal trié")</f>
        <v>bien trié</v>
      </c>
      <c r="I169" s="17" t="str">
        <f>IFERROR(INDEX('Voies de collecte'!C:C,MATCH(Carac[[#This Row],[Voie de collecte actuelle]],'Voies de collecte'!B:B,0)),"")</f>
        <v/>
      </c>
      <c r="J169" s="17" t="str">
        <f>IFERROR(INDEX('Voies de collecte'!C:C,MATCH(Carac[[#This Row],[Voie de collecte recommandée]],'Voies de collecte'!B:B,0)),"")</f>
        <v/>
      </c>
      <c r="K169" s="18" t="str">
        <f>IFERROR(VLOOKUP(B169,Équipement!D:E,2,FALSE),"")</f>
        <v/>
      </c>
      <c r="L169" s="21"/>
      <c r="M169" s="21" t="e">
        <f>VLOOKUP(Carac[[#This Row],[Équipement (Zone + Voie)]],Équipement!D:H,5,FALSE)</f>
        <v>#N/A</v>
      </c>
      <c r="N169" s="25">
        <f>IFERROR(IF(Carac[[#This Row],[Fréquence]]="ponctuel",Carac[[#This Row],[Masse 
(kg) ]],Carac[[#This Row],[Masse 
(kg) ]]*Carac[[#This Row],[Facteur d''annualisation]]),0)</f>
        <v>0</v>
      </c>
    </row>
    <row r="170" spans="4:14" ht="19.899999999999999" customHeight="1" x14ac:dyDescent="0.35">
      <c r="D170" s="66"/>
      <c r="E170" s="19"/>
      <c r="F170" s="76" t="str">
        <f>IFERROR(INDEX(Équipement!C:C,MATCH(Carac[[#This Row],[Équipement (Zone + Voie)]],Équipement!D:D,0)),"")</f>
        <v/>
      </c>
      <c r="G170" s="17" t="str">
        <f>IFERROR(INDEX('Grille de tri'!C:C,MATCH(Pesée!C170,'Grille de tri'!B:B,0)),"")</f>
        <v/>
      </c>
      <c r="H170" s="17" t="str">
        <f>IF(Carac[[#This Row],[Voie de collecte actuelle]]=Carac[[#This Row],[Voie de collecte recommandée]],"bien trié","mal trié")</f>
        <v>bien trié</v>
      </c>
      <c r="I170" s="17" t="str">
        <f>IFERROR(INDEX('Voies de collecte'!C:C,MATCH(Carac[[#This Row],[Voie de collecte actuelle]],'Voies de collecte'!B:B,0)),"")</f>
        <v/>
      </c>
      <c r="J170" s="17" t="str">
        <f>IFERROR(INDEX('Voies de collecte'!C:C,MATCH(Carac[[#This Row],[Voie de collecte recommandée]],'Voies de collecte'!B:B,0)),"")</f>
        <v/>
      </c>
      <c r="K170" s="18" t="str">
        <f>IFERROR(VLOOKUP(B170,Équipement!D:E,2,FALSE),"")</f>
        <v/>
      </c>
      <c r="L170" s="21"/>
      <c r="M170" s="21" t="e">
        <f>VLOOKUP(Carac[[#This Row],[Équipement (Zone + Voie)]],Équipement!D:H,5,FALSE)</f>
        <v>#N/A</v>
      </c>
      <c r="N170" s="25">
        <f>IFERROR(IF(Carac[[#This Row],[Fréquence]]="ponctuel",Carac[[#This Row],[Masse 
(kg) ]],Carac[[#This Row],[Masse 
(kg) ]]*Carac[[#This Row],[Facteur d''annualisation]]),0)</f>
        <v>0</v>
      </c>
    </row>
    <row r="171" spans="4:14" ht="19.899999999999999" customHeight="1" x14ac:dyDescent="0.35">
      <c r="D171" s="66"/>
      <c r="E171" s="19"/>
      <c r="F171" s="76" t="str">
        <f>IFERROR(INDEX(Équipement!C:C,MATCH(Carac[[#This Row],[Équipement (Zone + Voie)]],Équipement!D:D,0)),"")</f>
        <v/>
      </c>
      <c r="G171" s="17" t="str">
        <f>IFERROR(INDEX('Grille de tri'!C:C,MATCH(Pesée!C171,'Grille de tri'!B:B,0)),"")</f>
        <v/>
      </c>
      <c r="H171" s="17" t="str">
        <f>IF(Carac[[#This Row],[Voie de collecte actuelle]]=Carac[[#This Row],[Voie de collecte recommandée]],"bien trié","mal trié")</f>
        <v>bien trié</v>
      </c>
      <c r="I171" s="17" t="str">
        <f>IFERROR(INDEX('Voies de collecte'!C:C,MATCH(Carac[[#This Row],[Voie de collecte actuelle]],'Voies de collecte'!B:B,0)),"")</f>
        <v/>
      </c>
      <c r="J171" s="17" t="str">
        <f>IFERROR(INDEX('Voies de collecte'!C:C,MATCH(Carac[[#This Row],[Voie de collecte recommandée]],'Voies de collecte'!B:B,0)),"")</f>
        <v/>
      </c>
      <c r="K171" s="18" t="str">
        <f>IFERROR(VLOOKUP(B171,Équipement!D:E,2,FALSE),"")</f>
        <v/>
      </c>
      <c r="L171" s="21"/>
      <c r="M171" s="21" t="e">
        <f>VLOOKUP(Carac[[#This Row],[Équipement (Zone + Voie)]],Équipement!D:H,5,FALSE)</f>
        <v>#N/A</v>
      </c>
      <c r="N171" s="25">
        <f>IFERROR(IF(Carac[[#This Row],[Fréquence]]="ponctuel",Carac[[#This Row],[Masse 
(kg) ]],Carac[[#This Row],[Masse 
(kg) ]]*Carac[[#This Row],[Facteur d''annualisation]]),0)</f>
        <v>0</v>
      </c>
    </row>
    <row r="172" spans="4:14" ht="19.899999999999999" customHeight="1" x14ac:dyDescent="0.35">
      <c r="D172" s="66"/>
      <c r="E172" s="19"/>
      <c r="F172" s="76" t="str">
        <f>IFERROR(INDEX(Équipement!C:C,MATCH(Carac[[#This Row],[Équipement (Zone + Voie)]],Équipement!D:D,0)),"")</f>
        <v/>
      </c>
      <c r="G172" s="17" t="str">
        <f>IFERROR(INDEX('Grille de tri'!C:C,MATCH(Pesée!C172,'Grille de tri'!B:B,0)),"")</f>
        <v/>
      </c>
      <c r="H172" s="17" t="str">
        <f>IF(Carac[[#This Row],[Voie de collecte actuelle]]=Carac[[#This Row],[Voie de collecte recommandée]],"bien trié","mal trié")</f>
        <v>bien trié</v>
      </c>
      <c r="I172" s="17" t="str">
        <f>IFERROR(INDEX('Voies de collecte'!C:C,MATCH(Carac[[#This Row],[Voie de collecte actuelle]],'Voies de collecte'!B:B,0)),"")</f>
        <v/>
      </c>
      <c r="J172" s="17" t="str">
        <f>IFERROR(INDEX('Voies de collecte'!C:C,MATCH(Carac[[#This Row],[Voie de collecte recommandée]],'Voies de collecte'!B:B,0)),"")</f>
        <v/>
      </c>
      <c r="K172" s="18" t="str">
        <f>IFERROR(VLOOKUP(B172,Équipement!D:E,2,FALSE),"")</f>
        <v/>
      </c>
      <c r="L172" s="21"/>
      <c r="M172" s="21" t="e">
        <f>VLOOKUP(Carac[[#This Row],[Équipement (Zone + Voie)]],Équipement!D:H,5,FALSE)</f>
        <v>#N/A</v>
      </c>
      <c r="N172" s="25">
        <f>IFERROR(IF(Carac[[#This Row],[Fréquence]]="ponctuel",Carac[[#This Row],[Masse 
(kg) ]],Carac[[#This Row],[Masse 
(kg) ]]*Carac[[#This Row],[Facteur d''annualisation]]),0)</f>
        <v>0</v>
      </c>
    </row>
    <row r="173" spans="4:14" ht="19.899999999999999" customHeight="1" x14ac:dyDescent="0.35">
      <c r="D173" s="66"/>
      <c r="E173" s="19"/>
      <c r="F173" s="76" t="str">
        <f>IFERROR(INDEX(Équipement!C:C,MATCH(Carac[[#This Row],[Équipement (Zone + Voie)]],Équipement!D:D,0)),"")</f>
        <v/>
      </c>
      <c r="G173" s="17" t="str">
        <f>IFERROR(INDEX('Grille de tri'!C:C,MATCH(Pesée!C173,'Grille de tri'!B:B,0)),"")</f>
        <v/>
      </c>
      <c r="H173" s="17" t="str">
        <f>IF(Carac[[#This Row],[Voie de collecte actuelle]]=Carac[[#This Row],[Voie de collecte recommandée]],"bien trié","mal trié")</f>
        <v>bien trié</v>
      </c>
      <c r="I173" s="17" t="str">
        <f>IFERROR(INDEX('Voies de collecte'!C:C,MATCH(Carac[[#This Row],[Voie de collecte actuelle]],'Voies de collecte'!B:B,0)),"")</f>
        <v/>
      </c>
      <c r="J173" s="17" t="str">
        <f>IFERROR(INDEX('Voies de collecte'!C:C,MATCH(Carac[[#This Row],[Voie de collecte recommandée]],'Voies de collecte'!B:B,0)),"")</f>
        <v/>
      </c>
      <c r="K173" s="18" t="str">
        <f>IFERROR(VLOOKUP(B173,Équipement!D:E,2,FALSE),"")</f>
        <v/>
      </c>
      <c r="L173" s="21"/>
      <c r="M173" s="21" t="e">
        <f>VLOOKUP(Carac[[#This Row],[Équipement (Zone + Voie)]],Équipement!D:H,5,FALSE)</f>
        <v>#N/A</v>
      </c>
      <c r="N173" s="25">
        <f>IFERROR(IF(Carac[[#This Row],[Fréquence]]="ponctuel",Carac[[#This Row],[Masse 
(kg) ]],Carac[[#This Row],[Masse 
(kg) ]]*Carac[[#This Row],[Facteur d''annualisation]]),0)</f>
        <v>0</v>
      </c>
    </row>
    <row r="174" spans="4:14" ht="19.899999999999999" customHeight="1" x14ac:dyDescent="0.35">
      <c r="D174" s="66"/>
      <c r="E174" s="19"/>
      <c r="F174" s="76" t="str">
        <f>IFERROR(INDEX(Équipement!C:C,MATCH(Carac[[#This Row],[Équipement (Zone + Voie)]],Équipement!D:D,0)),"")</f>
        <v/>
      </c>
      <c r="G174" s="17" t="str">
        <f>IFERROR(INDEX('Grille de tri'!C:C,MATCH(Pesée!C174,'Grille de tri'!B:B,0)),"")</f>
        <v/>
      </c>
      <c r="H174" s="17" t="str">
        <f>IF(Carac[[#This Row],[Voie de collecte actuelle]]=Carac[[#This Row],[Voie de collecte recommandée]],"bien trié","mal trié")</f>
        <v>bien trié</v>
      </c>
      <c r="I174" s="17" t="str">
        <f>IFERROR(INDEX('Voies de collecte'!C:C,MATCH(Carac[[#This Row],[Voie de collecte actuelle]],'Voies de collecte'!B:B,0)),"")</f>
        <v/>
      </c>
      <c r="J174" s="17" t="str">
        <f>IFERROR(INDEX('Voies de collecte'!C:C,MATCH(Carac[[#This Row],[Voie de collecte recommandée]],'Voies de collecte'!B:B,0)),"")</f>
        <v/>
      </c>
      <c r="K174" s="18" t="str">
        <f>IFERROR(VLOOKUP(B174,Équipement!D:E,2,FALSE),"")</f>
        <v/>
      </c>
      <c r="L174" s="21"/>
      <c r="M174" s="21" t="e">
        <f>VLOOKUP(Carac[[#This Row],[Équipement (Zone + Voie)]],Équipement!D:H,5,FALSE)</f>
        <v>#N/A</v>
      </c>
      <c r="N174" s="25">
        <f>IFERROR(IF(Carac[[#This Row],[Fréquence]]="ponctuel",Carac[[#This Row],[Masse 
(kg) ]],Carac[[#This Row],[Masse 
(kg) ]]*Carac[[#This Row],[Facteur d''annualisation]]),0)</f>
        <v>0</v>
      </c>
    </row>
    <row r="175" spans="4:14" ht="19.899999999999999" customHeight="1" x14ac:dyDescent="0.35">
      <c r="D175" s="66"/>
      <c r="E175" s="19"/>
      <c r="F175" s="76" t="str">
        <f>IFERROR(INDEX(Équipement!C:C,MATCH(Carac[[#This Row],[Équipement (Zone + Voie)]],Équipement!D:D,0)),"")</f>
        <v/>
      </c>
      <c r="G175" s="17" t="str">
        <f>IFERROR(INDEX('Grille de tri'!C:C,MATCH(Pesée!C175,'Grille de tri'!B:B,0)),"")</f>
        <v/>
      </c>
      <c r="H175" s="17" t="str">
        <f>IF(Carac[[#This Row],[Voie de collecte actuelle]]=Carac[[#This Row],[Voie de collecte recommandée]],"bien trié","mal trié")</f>
        <v>bien trié</v>
      </c>
      <c r="I175" s="17" t="str">
        <f>IFERROR(INDEX('Voies de collecte'!C:C,MATCH(Carac[[#This Row],[Voie de collecte actuelle]],'Voies de collecte'!B:B,0)),"")</f>
        <v/>
      </c>
      <c r="J175" s="17" t="str">
        <f>IFERROR(INDEX('Voies de collecte'!C:C,MATCH(Carac[[#This Row],[Voie de collecte recommandée]],'Voies de collecte'!B:B,0)),"")</f>
        <v/>
      </c>
      <c r="K175" s="18" t="str">
        <f>IFERROR(VLOOKUP(B175,Équipement!D:E,2,FALSE),"")</f>
        <v/>
      </c>
      <c r="L175" s="21"/>
      <c r="M175" s="21" t="e">
        <f>VLOOKUP(Carac[[#This Row],[Équipement (Zone + Voie)]],Équipement!D:H,5,FALSE)</f>
        <v>#N/A</v>
      </c>
      <c r="N175" s="25">
        <f>IFERROR(IF(Carac[[#This Row],[Fréquence]]="ponctuel",Carac[[#This Row],[Masse 
(kg) ]],Carac[[#This Row],[Masse 
(kg) ]]*Carac[[#This Row],[Facteur d''annualisation]]),0)</f>
        <v>0</v>
      </c>
    </row>
    <row r="176" spans="4:14" ht="19.899999999999999" customHeight="1" x14ac:dyDescent="0.35">
      <c r="D176" s="66"/>
      <c r="E176" s="19"/>
      <c r="F176" s="76" t="str">
        <f>IFERROR(INDEX(Équipement!C:C,MATCH(Carac[[#This Row],[Équipement (Zone + Voie)]],Équipement!D:D,0)),"")</f>
        <v/>
      </c>
      <c r="G176" s="17" t="str">
        <f>IFERROR(INDEX('Grille de tri'!C:C,MATCH(Pesée!C176,'Grille de tri'!B:B,0)),"")</f>
        <v/>
      </c>
      <c r="H176" s="17" t="str">
        <f>IF(Carac[[#This Row],[Voie de collecte actuelle]]=Carac[[#This Row],[Voie de collecte recommandée]],"bien trié","mal trié")</f>
        <v>bien trié</v>
      </c>
      <c r="I176" s="17" t="str">
        <f>IFERROR(INDEX('Voies de collecte'!C:C,MATCH(Carac[[#This Row],[Voie de collecte actuelle]],'Voies de collecte'!B:B,0)),"")</f>
        <v/>
      </c>
      <c r="J176" s="17" t="str">
        <f>IFERROR(INDEX('Voies de collecte'!C:C,MATCH(Carac[[#This Row],[Voie de collecte recommandée]],'Voies de collecte'!B:B,0)),"")</f>
        <v/>
      </c>
      <c r="K176" s="18" t="str">
        <f>IFERROR(VLOOKUP(B176,Équipement!D:E,2,FALSE),"")</f>
        <v/>
      </c>
      <c r="L176" s="21"/>
      <c r="M176" s="21" t="e">
        <f>VLOOKUP(Carac[[#This Row],[Équipement (Zone + Voie)]],Équipement!D:H,5,FALSE)</f>
        <v>#N/A</v>
      </c>
      <c r="N176" s="25">
        <f>IFERROR(IF(Carac[[#This Row],[Fréquence]]="ponctuel",Carac[[#This Row],[Masse 
(kg) ]],Carac[[#This Row],[Masse 
(kg) ]]*Carac[[#This Row],[Facteur d''annualisation]]),0)</f>
        <v>0</v>
      </c>
    </row>
    <row r="177" spans="4:14" ht="19.899999999999999" customHeight="1" x14ac:dyDescent="0.35">
      <c r="D177" s="66"/>
      <c r="E177" s="19"/>
      <c r="F177" s="76" t="str">
        <f>IFERROR(INDEX(Équipement!C:C,MATCH(Carac[[#This Row],[Équipement (Zone + Voie)]],Équipement!D:D,0)),"")</f>
        <v/>
      </c>
      <c r="G177" s="17" t="str">
        <f>IFERROR(INDEX('Grille de tri'!C:C,MATCH(Pesée!C177,'Grille de tri'!B:B,0)),"")</f>
        <v/>
      </c>
      <c r="H177" s="17" t="str">
        <f>IF(Carac[[#This Row],[Voie de collecte actuelle]]=Carac[[#This Row],[Voie de collecte recommandée]],"bien trié","mal trié")</f>
        <v>bien trié</v>
      </c>
      <c r="I177" s="17" t="str">
        <f>IFERROR(INDEX('Voies de collecte'!C:C,MATCH(Carac[[#This Row],[Voie de collecte actuelle]],'Voies de collecte'!B:B,0)),"")</f>
        <v/>
      </c>
      <c r="J177" s="17" t="str">
        <f>IFERROR(INDEX('Voies de collecte'!C:C,MATCH(Carac[[#This Row],[Voie de collecte recommandée]],'Voies de collecte'!B:B,0)),"")</f>
        <v/>
      </c>
      <c r="K177" s="18" t="str">
        <f>IFERROR(VLOOKUP(B177,Équipement!D:E,2,FALSE),"")</f>
        <v/>
      </c>
      <c r="L177" s="21"/>
      <c r="M177" s="21" t="e">
        <f>VLOOKUP(Carac[[#This Row],[Équipement (Zone + Voie)]],Équipement!D:H,5,FALSE)</f>
        <v>#N/A</v>
      </c>
      <c r="N177" s="25">
        <f>IFERROR(IF(Carac[[#This Row],[Fréquence]]="ponctuel",Carac[[#This Row],[Masse 
(kg) ]],Carac[[#This Row],[Masse 
(kg) ]]*Carac[[#This Row],[Facteur d''annualisation]]),0)</f>
        <v>0</v>
      </c>
    </row>
    <row r="178" spans="4:14" ht="19.899999999999999" customHeight="1" x14ac:dyDescent="0.35">
      <c r="D178" s="66"/>
      <c r="E178" s="19"/>
      <c r="F178" s="76" t="str">
        <f>IFERROR(INDEX(Équipement!C:C,MATCH(Carac[[#This Row],[Équipement (Zone + Voie)]],Équipement!D:D,0)),"")</f>
        <v/>
      </c>
      <c r="G178" s="17" t="str">
        <f>IFERROR(INDEX('Grille de tri'!C:C,MATCH(Pesée!C178,'Grille de tri'!B:B,0)),"")</f>
        <v/>
      </c>
      <c r="H178" s="17" t="str">
        <f>IF(Carac[[#This Row],[Voie de collecte actuelle]]=Carac[[#This Row],[Voie de collecte recommandée]],"bien trié","mal trié")</f>
        <v>bien trié</v>
      </c>
      <c r="I178" s="17" t="str">
        <f>IFERROR(INDEX('Voies de collecte'!C:C,MATCH(Carac[[#This Row],[Voie de collecte actuelle]],'Voies de collecte'!B:B,0)),"")</f>
        <v/>
      </c>
      <c r="J178" s="17" t="str">
        <f>IFERROR(INDEX('Voies de collecte'!C:C,MATCH(Carac[[#This Row],[Voie de collecte recommandée]],'Voies de collecte'!B:B,0)),"")</f>
        <v/>
      </c>
      <c r="K178" s="18" t="str">
        <f>IFERROR(VLOOKUP(B178,Équipement!D:E,2,FALSE),"")</f>
        <v/>
      </c>
      <c r="L178" s="21"/>
      <c r="M178" s="21" t="e">
        <f>VLOOKUP(Carac[[#This Row],[Équipement (Zone + Voie)]],Équipement!D:H,5,FALSE)</f>
        <v>#N/A</v>
      </c>
      <c r="N178" s="25">
        <f>IFERROR(IF(Carac[[#This Row],[Fréquence]]="ponctuel",Carac[[#This Row],[Masse 
(kg) ]],Carac[[#This Row],[Masse 
(kg) ]]*Carac[[#This Row],[Facteur d''annualisation]]),0)</f>
        <v>0</v>
      </c>
    </row>
    <row r="179" spans="4:14" ht="19.899999999999999" customHeight="1" x14ac:dyDescent="0.35">
      <c r="D179" s="66"/>
      <c r="E179" s="19"/>
      <c r="F179" s="76" t="str">
        <f>IFERROR(INDEX(Équipement!C:C,MATCH(Carac[[#This Row],[Équipement (Zone + Voie)]],Équipement!D:D,0)),"")</f>
        <v/>
      </c>
      <c r="G179" s="17" t="str">
        <f>IFERROR(INDEX('Grille de tri'!C:C,MATCH(Pesée!C179,'Grille de tri'!B:B,0)),"")</f>
        <v/>
      </c>
      <c r="H179" s="17" t="str">
        <f>IF(Carac[[#This Row],[Voie de collecte actuelle]]=Carac[[#This Row],[Voie de collecte recommandée]],"bien trié","mal trié")</f>
        <v>bien trié</v>
      </c>
      <c r="I179" s="17" t="str">
        <f>IFERROR(INDEX('Voies de collecte'!C:C,MATCH(Carac[[#This Row],[Voie de collecte actuelle]],'Voies de collecte'!B:B,0)),"")</f>
        <v/>
      </c>
      <c r="J179" s="17" t="str">
        <f>IFERROR(INDEX('Voies de collecte'!C:C,MATCH(Carac[[#This Row],[Voie de collecte recommandée]],'Voies de collecte'!B:B,0)),"")</f>
        <v/>
      </c>
      <c r="K179" s="18" t="str">
        <f>IFERROR(VLOOKUP(B179,Équipement!D:E,2,FALSE),"")</f>
        <v/>
      </c>
      <c r="L179" s="21"/>
      <c r="M179" s="21" t="e">
        <f>VLOOKUP(Carac[[#This Row],[Équipement (Zone + Voie)]],Équipement!D:H,5,FALSE)</f>
        <v>#N/A</v>
      </c>
      <c r="N179" s="25">
        <f>IFERROR(IF(Carac[[#This Row],[Fréquence]]="ponctuel",Carac[[#This Row],[Masse 
(kg) ]],Carac[[#This Row],[Masse 
(kg) ]]*Carac[[#This Row],[Facteur d''annualisation]]),0)</f>
        <v>0</v>
      </c>
    </row>
    <row r="180" spans="4:14" ht="19.899999999999999" customHeight="1" x14ac:dyDescent="0.35">
      <c r="D180" s="66"/>
      <c r="E180" s="19"/>
      <c r="F180" s="76" t="str">
        <f>IFERROR(INDEX(Équipement!C:C,MATCH(Carac[[#This Row],[Équipement (Zone + Voie)]],Équipement!D:D,0)),"")</f>
        <v/>
      </c>
      <c r="G180" s="17" t="str">
        <f>IFERROR(INDEX('Grille de tri'!C:C,MATCH(Pesée!C180,'Grille de tri'!B:B,0)),"")</f>
        <v/>
      </c>
      <c r="H180" s="17" t="str">
        <f>IF(Carac[[#This Row],[Voie de collecte actuelle]]=Carac[[#This Row],[Voie de collecte recommandée]],"bien trié","mal trié")</f>
        <v>bien trié</v>
      </c>
      <c r="I180" s="17" t="str">
        <f>IFERROR(INDEX('Voies de collecte'!C:C,MATCH(Carac[[#This Row],[Voie de collecte actuelle]],'Voies de collecte'!B:B,0)),"")</f>
        <v/>
      </c>
      <c r="J180" s="17" t="str">
        <f>IFERROR(INDEX('Voies de collecte'!C:C,MATCH(Carac[[#This Row],[Voie de collecte recommandée]],'Voies de collecte'!B:B,0)),"")</f>
        <v/>
      </c>
      <c r="K180" s="18" t="str">
        <f>IFERROR(VLOOKUP(B180,Équipement!D:E,2,FALSE),"")</f>
        <v/>
      </c>
      <c r="L180" s="21"/>
      <c r="M180" s="21" t="e">
        <f>VLOOKUP(Carac[[#This Row],[Équipement (Zone + Voie)]],Équipement!D:H,5,FALSE)</f>
        <v>#N/A</v>
      </c>
      <c r="N180" s="25">
        <f>IFERROR(IF(Carac[[#This Row],[Fréquence]]="ponctuel",Carac[[#This Row],[Masse 
(kg) ]],Carac[[#This Row],[Masse 
(kg) ]]*Carac[[#This Row],[Facteur d''annualisation]]),0)</f>
        <v>0</v>
      </c>
    </row>
    <row r="181" spans="4:14" ht="19.899999999999999" customHeight="1" x14ac:dyDescent="0.35">
      <c r="D181" s="66"/>
      <c r="E181" s="19"/>
      <c r="F181" s="76" t="str">
        <f>IFERROR(INDEX(Équipement!C:C,MATCH(Carac[[#This Row],[Équipement (Zone + Voie)]],Équipement!D:D,0)),"")</f>
        <v/>
      </c>
      <c r="G181" s="17" t="str">
        <f>IFERROR(INDEX('Grille de tri'!C:C,MATCH(Pesée!C181,'Grille de tri'!B:B,0)),"")</f>
        <v/>
      </c>
      <c r="H181" s="17" t="str">
        <f>IF(Carac[[#This Row],[Voie de collecte actuelle]]=Carac[[#This Row],[Voie de collecte recommandée]],"bien trié","mal trié")</f>
        <v>bien trié</v>
      </c>
      <c r="I181" s="17" t="str">
        <f>IFERROR(INDEX('Voies de collecte'!C:C,MATCH(Carac[[#This Row],[Voie de collecte actuelle]],'Voies de collecte'!B:B,0)),"")</f>
        <v/>
      </c>
      <c r="J181" s="17" t="str">
        <f>IFERROR(INDEX('Voies de collecte'!C:C,MATCH(Carac[[#This Row],[Voie de collecte recommandée]],'Voies de collecte'!B:B,0)),"")</f>
        <v/>
      </c>
      <c r="K181" s="18" t="str">
        <f>IFERROR(VLOOKUP(B181,Équipement!D:E,2,FALSE),"")</f>
        <v/>
      </c>
      <c r="L181" s="21"/>
      <c r="M181" s="21" t="e">
        <f>VLOOKUP(Carac[[#This Row],[Équipement (Zone + Voie)]],Équipement!D:H,5,FALSE)</f>
        <v>#N/A</v>
      </c>
      <c r="N181" s="25">
        <f>IFERROR(IF(Carac[[#This Row],[Fréquence]]="ponctuel",Carac[[#This Row],[Masse 
(kg) ]],Carac[[#This Row],[Masse 
(kg) ]]*Carac[[#This Row],[Facteur d''annualisation]]),0)</f>
        <v>0</v>
      </c>
    </row>
    <row r="182" spans="4:14" ht="19.899999999999999" customHeight="1" x14ac:dyDescent="0.35">
      <c r="D182" s="66"/>
      <c r="E182" s="19"/>
      <c r="F182" s="76" t="str">
        <f>IFERROR(INDEX(Équipement!C:C,MATCH(Carac[[#This Row],[Équipement (Zone + Voie)]],Équipement!D:D,0)),"")</f>
        <v/>
      </c>
      <c r="G182" s="17" t="str">
        <f>IFERROR(INDEX('Grille de tri'!C:C,MATCH(Pesée!C182,'Grille de tri'!B:B,0)),"")</f>
        <v/>
      </c>
      <c r="H182" s="17" t="str">
        <f>IF(Carac[[#This Row],[Voie de collecte actuelle]]=Carac[[#This Row],[Voie de collecte recommandée]],"bien trié","mal trié")</f>
        <v>bien trié</v>
      </c>
      <c r="I182" s="17" t="str">
        <f>IFERROR(INDEX('Voies de collecte'!C:C,MATCH(Carac[[#This Row],[Voie de collecte actuelle]],'Voies de collecte'!B:B,0)),"")</f>
        <v/>
      </c>
      <c r="J182" s="17" t="str">
        <f>IFERROR(INDEX('Voies de collecte'!C:C,MATCH(Carac[[#This Row],[Voie de collecte recommandée]],'Voies de collecte'!B:B,0)),"")</f>
        <v/>
      </c>
      <c r="K182" s="18" t="str">
        <f>IFERROR(VLOOKUP(B182,Équipement!D:E,2,FALSE),"")</f>
        <v/>
      </c>
      <c r="L182" s="21"/>
      <c r="M182" s="21" t="e">
        <f>VLOOKUP(Carac[[#This Row],[Équipement (Zone + Voie)]],Équipement!D:H,5,FALSE)</f>
        <v>#N/A</v>
      </c>
      <c r="N182" s="25">
        <f>IFERROR(IF(Carac[[#This Row],[Fréquence]]="ponctuel",Carac[[#This Row],[Masse 
(kg) ]],Carac[[#This Row],[Masse 
(kg) ]]*Carac[[#This Row],[Facteur d''annualisation]]),0)</f>
        <v>0</v>
      </c>
    </row>
    <row r="183" spans="4:14" ht="19.899999999999999" customHeight="1" x14ac:dyDescent="0.35">
      <c r="D183" s="66"/>
      <c r="E183" s="19"/>
      <c r="F183" s="76" t="str">
        <f>IFERROR(INDEX(Équipement!C:C,MATCH(Carac[[#This Row],[Équipement (Zone + Voie)]],Équipement!D:D,0)),"")</f>
        <v/>
      </c>
      <c r="G183" s="17" t="str">
        <f>IFERROR(INDEX('Grille de tri'!C:C,MATCH(Pesée!C183,'Grille de tri'!B:B,0)),"")</f>
        <v/>
      </c>
      <c r="H183" s="17" t="str">
        <f>IF(Carac[[#This Row],[Voie de collecte actuelle]]=Carac[[#This Row],[Voie de collecte recommandée]],"bien trié","mal trié")</f>
        <v>bien trié</v>
      </c>
      <c r="I183" s="17" t="str">
        <f>IFERROR(INDEX('Voies de collecte'!C:C,MATCH(Carac[[#This Row],[Voie de collecte actuelle]],'Voies de collecte'!B:B,0)),"")</f>
        <v/>
      </c>
      <c r="J183" s="17" t="str">
        <f>IFERROR(INDEX('Voies de collecte'!C:C,MATCH(Carac[[#This Row],[Voie de collecte recommandée]],'Voies de collecte'!B:B,0)),"")</f>
        <v/>
      </c>
      <c r="K183" s="18" t="str">
        <f>IFERROR(VLOOKUP(B183,Équipement!D:E,2,FALSE),"")</f>
        <v/>
      </c>
      <c r="L183" s="21"/>
      <c r="M183" s="21" t="e">
        <f>VLOOKUP(Carac[[#This Row],[Équipement (Zone + Voie)]],Équipement!D:H,5,FALSE)</f>
        <v>#N/A</v>
      </c>
      <c r="N183" s="25">
        <f>IFERROR(IF(Carac[[#This Row],[Fréquence]]="ponctuel",Carac[[#This Row],[Masse 
(kg) ]],Carac[[#This Row],[Masse 
(kg) ]]*Carac[[#This Row],[Facteur d''annualisation]]),0)</f>
        <v>0</v>
      </c>
    </row>
    <row r="184" spans="4:14" ht="19.899999999999999" customHeight="1" x14ac:dyDescent="0.35">
      <c r="D184" s="66"/>
      <c r="E184" s="19"/>
      <c r="F184" s="76" t="str">
        <f>IFERROR(INDEX(Équipement!C:C,MATCH(Carac[[#This Row],[Équipement (Zone + Voie)]],Équipement!D:D,0)),"")</f>
        <v/>
      </c>
      <c r="G184" s="17" t="str">
        <f>IFERROR(INDEX('Grille de tri'!C:C,MATCH(Pesée!C184,'Grille de tri'!B:B,0)),"")</f>
        <v/>
      </c>
      <c r="H184" s="17" t="str">
        <f>IF(Carac[[#This Row],[Voie de collecte actuelle]]=Carac[[#This Row],[Voie de collecte recommandée]],"bien trié","mal trié")</f>
        <v>bien trié</v>
      </c>
      <c r="I184" s="17" t="str">
        <f>IFERROR(INDEX('Voies de collecte'!C:C,MATCH(Carac[[#This Row],[Voie de collecte actuelle]],'Voies de collecte'!B:B,0)),"")</f>
        <v/>
      </c>
      <c r="J184" s="17" t="str">
        <f>IFERROR(INDEX('Voies de collecte'!C:C,MATCH(Carac[[#This Row],[Voie de collecte recommandée]],'Voies de collecte'!B:B,0)),"")</f>
        <v/>
      </c>
      <c r="K184" s="18" t="str">
        <f>IFERROR(VLOOKUP(B184,Équipement!D:E,2,FALSE),"")</f>
        <v/>
      </c>
      <c r="L184" s="21"/>
      <c r="M184" s="21" t="e">
        <f>VLOOKUP(Carac[[#This Row],[Équipement (Zone + Voie)]],Équipement!D:H,5,FALSE)</f>
        <v>#N/A</v>
      </c>
      <c r="N184" s="25">
        <f>IFERROR(IF(Carac[[#This Row],[Fréquence]]="ponctuel",Carac[[#This Row],[Masse 
(kg) ]],Carac[[#This Row],[Masse 
(kg) ]]*Carac[[#This Row],[Facteur d''annualisation]]),0)</f>
        <v>0</v>
      </c>
    </row>
    <row r="185" spans="4:14" ht="19.899999999999999" customHeight="1" x14ac:dyDescent="0.35">
      <c r="D185" s="66"/>
      <c r="E185" s="19"/>
      <c r="F185" s="76" t="str">
        <f>IFERROR(INDEX(Équipement!C:C,MATCH(Carac[[#This Row],[Équipement (Zone + Voie)]],Équipement!D:D,0)),"")</f>
        <v/>
      </c>
      <c r="G185" s="17" t="str">
        <f>IFERROR(INDEX('Grille de tri'!C:C,MATCH(Pesée!C185,'Grille de tri'!B:B,0)),"")</f>
        <v/>
      </c>
      <c r="H185" s="17" t="str">
        <f>IF(Carac[[#This Row],[Voie de collecte actuelle]]=Carac[[#This Row],[Voie de collecte recommandée]],"bien trié","mal trié")</f>
        <v>bien trié</v>
      </c>
      <c r="I185" s="17" t="str">
        <f>IFERROR(INDEX('Voies de collecte'!C:C,MATCH(Carac[[#This Row],[Voie de collecte actuelle]],'Voies de collecte'!B:B,0)),"")</f>
        <v/>
      </c>
      <c r="J185" s="17" t="str">
        <f>IFERROR(INDEX('Voies de collecte'!C:C,MATCH(Carac[[#This Row],[Voie de collecte recommandée]],'Voies de collecte'!B:B,0)),"")</f>
        <v/>
      </c>
      <c r="K185" s="18" t="str">
        <f>IFERROR(VLOOKUP(B185,Équipement!D:E,2,FALSE),"")</f>
        <v/>
      </c>
      <c r="L185" s="21"/>
      <c r="M185" s="21" t="e">
        <f>VLOOKUP(Carac[[#This Row],[Équipement (Zone + Voie)]],Équipement!D:H,5,FALSE)</f>
        <v>#N/A</v>
      </c>
      <c r="N185" s="25">
        <f>IFERROR(IF(Carac[[#This Row],[Fréquence]]="ponctuel",Carac[[#This Row],[Masse 
(kg) ]],Carac[[#This Row],[Masse 
(kg) ]]*Carac[[#This Row],[Facteur d''annualisation]]),0)</f>
        <v>0</v>
      </c>
    </row>
    <row r="186" spans="4:14" ht="19.899999999999999" customHeight="1" x14ac:dyDescent="0.35">
      <c r="D186" s="66"/>
      <c r="E186" s="19"/>
      <c r="F186" s="76" t="str">
        <f>IFERROR(INDEX(Équipement!C:C,MATCH(Carac[[#This Row],[Équipement (Zone + Voie)]],Équipement!D:D,0)),"")</f>
        <v/>
      </c>
      <c r="G186" s="17" t="str">
        <f>IFERROR(INDEX('Grille de tri'!C:C,MATCH(Pesée!C186,'Grille de tri'!B:B,0)),"")</f>
        <v/>
      </c>
      <c r="H186" s="17" t="str">
        <f>IF(Carac[[#This Row],[Voie de collecte actuelle]]=Carac[[#This Row],[Voie de collecte recommandée]],"bien trié","mal trié")</f>
        <v>bien trié</v>
      </c>
      <c r="I186" s="17" t="str">
        <f>IFERROR(INDEX('Voies de collecte'!C:C,MATCH(Carac[[#This Row],[Voie de collecte actuelle]],'Voies de collecte'!B:B,0)),"")</f>
        <v/>
      </c>
      <c r="J186" s="17" t="str">
        <f>IFERROR(INDEX('Voies de collecte'!C:C,MATCH(Carac[[#This Row],[Voie de collecte recommandée]],'Voies de collecte'!B:B,0)),"")</f>
        <v/>
      </c>
      <c r="K186" s="18" t="str">
        <f>IFERROR(VLOOKUP(B186,Équipement!D:E,2,FALSE),"")</f>
        <v/>
      </c>
      <c r="L186" s="21"/>
      <c r="M186" s="21" t="e">
        <f>VLOOKUP(Carac[[#This Row],[Équipement (Zone + Voie)]],Équipement!D:H,5,FALSE)</f>
        <v>#N/A</v>
      </c>
      <c r="N186" s="25">
        <f>IFERROR(IF(Carac[[#This Row],[Fréquence]]="ponctuel",Carac[[#This Row],[Masse 
(kg) ]],Carac[[#This Row],[Masse 
(kg) ]]*Carac[[#This Row],[Facteur d''annualisation]]),0)</f>
        <v>0</v>
      </c>
    </row>
    <row r="187" spans="4:14" ht="19.899999999999999" customHeight="1" x14ac:dyDescent="0.35">
      <c r="D187" s="66"/>
      <c r="E187" s="19"/>
      <c r="F187" s="76" t="str">
        <f>IFERROR(INDEX(Équipement!C:C,MATCH(Carac[[#This Row],[Équipement (Zone + Voie)]],Équipement!D:D,0)),"")</f>
        <v/>
      </c>
      <c r="G187" s="17" t="str">
        <f>IFERROR(INDEX('Grille de tri'!C:C,MATCH(Pesée!C187,'Grille de tri'!B:B,0)),"")</f>
        <v/>
      </c>
      <c r="H187" s="17" t="str">
        <f>IF(Carac[[#This Row],[Voie de collecte actuelle]]=Carac[[#This Row],[Voie de collecte recommandée]],"bien trié","mal trié")</f>
        <v>bien trié</v>
      </c>
      <c r="I187" s="17" t="str">
        <f>IFERROR(INDEX('Voies de collecte'!C:C,MATCH(Carac[[#This Row],[Voie de collecte actuelle]],'Voies de collecte'!B:B,0)),"")</f>
        <v/>
      </c>
      <c r="J187" s="17" t="str">
        <f>IFERROR(INDEX('Voies de collecte'!C:C,MATCH(Carac[[#This Row],[Voie de collecte recommandée]],'Voies de collecte'!B:B,0)),"")</f>
        <v/>
      </c>
      <c r="K187" s="18" t="str">
        <f>IFERROR(VLOOKUP(B187,Équipement!D:E,2,FALSE),"")</f>
        <v/>
      </c>
      <c r="L187" s="21"/>
      <c r="M187" s="21" t="e">
        <f>VLOOKUP(Carac[[#This Row],[Équipement (Zone + Voie)]],Équipement!D:H,5,FALSE)</f>
        <v>#N/A</v>
      </c>
      <c r="N187" s="25">
        <f>IFERROR(IF(Carac[[#This Row],[Fréquence]]="ponctuel",Carac[[#This Row],[Masse 
(kg) ]],Carac[[#This Row],[Masse 
(kg) ]]*Carac[[#This Row],[Facteur d''annualisation]]),0)</f>
        <v>0</v>
      </c>
    </row>
    <row r="188" spans="4:14" ht="19.899999999999999" customHeight="1" x14ac:dyDescent="0.35">
      <c r="D188" s="66"/>
      <c r="E188" s="19"/>
      <c r="F188" s="76" t="str">
        <f>IFERROR(INDEX(Équipement!C:C,MATCH(Carac[[#This Row],[Équipement (Zone + Voie)]],Équipement!D:D,0)),"")</f>
        <v/>
      </c>
      <c r="G188" s="17" t="str">
        <f>IFERROR(INDEX('Grille de tri'!C:C,MATCH(Pesée!C188,'Grille de tri'!B:B,0)),"")</f>
        <v/>
      </c>
      <c r="H188" s="17" t="str">
        <f>IF(Carac[[#This Row],[Voie de collecte actuelle]]=Carac[[#This Row],[Voie de collecte recommandée]],"bien trié","mal trié")</f>
        <v>bien trié</v>
      </c>
      <c r="I188" s="17" t="str">
        <f>IFERROR(INDEX('Voies de collecte'!C:C,MATCH(Carac[[#This Row],[Voie de collecte actuelle]],'Voies de collecte'!B:B,0)),"")</f>
        <v/>
      </c>
      <c r="J188" s="17" t="str">
        <f>IFERROR(INDEX('Voies de collecte'!C:C,MATCH(Carac[[#This Row],[Voie de collecte recommandée]],'Voies de collecte'!B:B,0)),"")</f>
        <v/>
      </c>
      <c r="K188" s="18" t="str">
        <f>IFERROR(VLOOKUP(B188,Équipement!D:E,2,FALSE),"")</f>
        <v/>
      </c>
      <c r="L188" s="21"/>
      <c r="M188" s="21" t="e">
        <f>VLOOKUP(Carac[[#This Row],[Équipement (Zone + Voie)]],Équipement!D:H,5,FALSE)</f>
        <v>#N/A</v>
      </c>
      <c r="N188" s="25">
        <f>IFERROR(IF(Carac[[#This Row],[Fréquence]]="ponctuel",Carac[[#This Row],[Masse 
(kg) ]],Carac[[#This Row],[Masse 
(kg) ]]*Carac[[#This Row],[Facteur d''annualisation]]),0)</f>
        <v>0</v>
      </c>
    </row>
    <row r="189" spans="4:14" ht="19.899999999999999" customHeight="1" x14ac:dyDescent="0.35">
      <c r="D189" s="66"/>
      <c r="E189" s="19"/>
      <c r="F189" s="76" t="str">
        <f>IFERROR(INDEX(Équipement!C:C,MATCH(Carac[[#This Row],[Équipement (Zone + Voie)]],Équipement!D:D,0)),"")</f>
        <v/>
      </c>
      <c r="G189" s="17" t="str">
        <f>IFERROR(INDEX('Grille de tri'!C:C,MATCH(Pesée!C189,'Grille de tri'!B:B,0)),"")</f>
        <v/>
      </c>
      <c r="H189" s="17" t="str">
        <f>IF(Carac[[#This Row],[Voie de collecte actuelle]]=Carac[[#This Row],[Voie de collecte recommandée]],"bien trié","mal trié")</f>
        <v>bien trié</v>
      </c>
      <c r="I189" s="17" t="str">
        <f>IFERROR(INDEX('Voies de collecte'!C:C,MATCH(Carac[[#This Row],[Voie de collecte actuelle]],'Voies de collecte'!B:B,0)),"")</f>
        <v/>
      </c>
      <c r="J189" s="17" t="str">
        <f>IFERROR(INDEX('Voies de collecte'!C:C,MATCH(Carac[[#This Row],[Voie de collecte recommandée]],'Voies de collecte'!B:B,0)),"")</f>
        <v/>
      </c>
      <c r="K189" s="18" t="str">
        <f>IFERROR(VLOOKUP(B189,Équipement!D:E,2,FALSE),"")</f>
        <v/>
      </c>
      <c r="L189" s="21"/>
      <c r="M189" s="21" t="e">
        <f>VLOOKUP(Carac[[#This Row],[Équipement (Zone + Voie)]],Équipement!D:H,5,FALSE)</f>
        <v>#N/A</v>
      </c>
      <c r="N189" s="25">
        <f>IFERROR(IF(Carac[[#This Row],[Fréquence]]="ponctuel",Carac[[#This Row],[Masse 
(kg) ]],Carac[[#This Row],[Masse 
(kg) ]]*Carac[[#This Row],[Facteur d''annualisation]]),0)</f>
        <v>0</v>
      </c>
    </row>
    <row r="190" spans="4:14" ht="19.899999999999999" customHeight="1" x14ac:dyDescent="0.35">
      <c r="D190" s="66"/>
      <c r="E190" s="19"/>
      <c r="F190" s="76" t="str">
        <f>IFERROR(INDEX(Équipement!C:C,MATCH(Carac[[#This Row],[Équipement (Zone + Voie)]],Équipement!D:D,0)),"")</f>
        <v/>
      </c>
      <c r="G190" s="17" t="str">
        <f>IFERROR(INDEX('Grille de tri'!C:C,MATCH(Pesée!C190,'Grille de tri'!B:B,0)),"")</f>
        <v/>
      </c>
      <c r="H190" s="17" t="str">
        <f>IF(Carac[[#This Row],[Voie de collecte actuelle]]=Carac[[#This Row],[Voie de collecte recommandée]],"bien trié","mal trié")</f>
        <v>bien trié</v>
      </c>
      <c r="I190" s="17" t="str">
        <f>IFERROR(INDEX('Voies de collecte'!C:C,MATCH(Carac[[#This Row],[Voie de collecte actuelle]],'Voies de collecte'!B:B,0)),"")</f>
        <v/>
      </c>
      <c r="J190" s="17" t="str">
        <f>IFERROR(INDEX('Voies de collecte'!C:C,MATCH(Carac[[#This Row],[Voie de collecte recommandée]],'Voies de collecte'!B:B,0)),"")</f>
        <v/>
      </c>
      <c r="K190" s="18" t="str">
        <f>IFERROR(VLOOKUP(B190,Équipement!D:E,2,FALSE),"")</f>
        <v/>
      </c>
      <c r="L190" s="21"/>
      <c r="M190" s="21" t="e">
        <f>VLOOKUP(Carac[[#This Row],[Équipement (Zone + Voie)]],Équipement!D:H,5,FALSE)</f>
        <v>#N/A</v>
      </c>
      <c r="N190" s="25">
        <f>IFERROR(IF(Carac[[#This Row],[Fréquence]]="ponctuel",Carac[[#This Row],[Masse 
(kg) ]],Carac[[#This Row],[Masse 
(kg) ]]*Carac[[#This Row],[Facteur d''annualisation]]),0)</f>
        <v>0</v>
      </c>
    </row>
    <row r="191" spans="4:14" ht="19.899999999999999" customHeight="1" x14ac:dyDescent="0.35">
      <c r="D191" s="66"/>
      <c r="E191" s="19"/>
      <c r="F191" s="76" t="str">
        <f>IFERROR(INDEX(Équipement!C:C,MATCH(Carac[[#This Row],[Équipement (Zone + Voie)]],Équipement!D:D,0)),"")</f>
        <v/>
      </c>
      <c r="G191" s="17" t="str">
        <f>IFERROR(INDEX('Grille de tri'!C:C,MATCH(Pesée!C191,'Grille de tri'!B:B,0)),"")</f>
        <v/>
      </c>
      <c r="H191" s="17" t="str">
        <f>IF(Carac[[#This Row],[Voie de collecte actuelle]]=Carac[[#This Row],[Voie de collecte recommandée]],"bien trié","mal trié")</f>
        <v>bien trié</v>
      </c>
      <c r="I191" s="17" t="str">
        <f>IFERROR(INDEX('Voies de collecte'!C:C,MATCH(Carac[[#This Row],[Voie de collecte actuelle]],'Voies de collecte'!B:B,0)),"")</f>
        <v/>
      </c>
      <c r="J191" s="17" t="str">
        <f>IFERROR(INDEX('Voies de collecte'!C:C,MATCH(Carac[[#This Row],[Voie de collecte recommandée]],'Voies de collecte'!B:B,0)),"")</f>
        <v/>
      </c>
      <c r="K191" s="18" t="str">
        <f>IFERROR(VLOOKUP(B191,Équipement!D:E,2,FALSE),"")</f>
        <v/>
      </c>
      <c r="L191" s="21"/>
      <c r="M191" s="21" t="e">
        <f>VLOOKUP(Carac[[#This Row],[Équipement (Zone + Voie)]],Équipement!D:H,5,FALSE)</f>
        <v>#N/A</v>
      </c>
      <c r="N191" s="25">
        <f>IFERROR(IF(Carac[[#This Row],[Fréquence]]="ponctuel",Carac[[#This Row],[Masse 
(kg) ]],Carac[[#This Row],[Masse 
(kg) ]]*Carac[[#This Row],[Facteur d''annualisation]]),0)</f>
        <v>0</v>
      </c>
    </row>
    <row r="192" spans="4:14" ht="19.899999999999999" customHeight="1" x14ac:dyDescent="0.35">
      <c r="D192" s="66"/>
      <c r="E192" s="19"/>
      <c r="F192" s="76" t="str">
        <f>IFERROR(INDEX(Équipement!C:C,MATCH(Carac[[#This Row],[Équipement (Zone + Voie)]],Équipement!D:D,0)),"")</f>
        <v/>
      </c>
      <c r="G192" s="17" t="str">
        <f>IFERROR(INDEX('Grille de tri'!C:C,MATCH(Pesée!C192,'Grille de tri'!B:B,0)),"")</f>
        <v/>
      </c>
      <c r="H192" s="17" t="str">
        <f>IF(Carac[[#This Row],[Voie de collecte actuelle]]=Carac[[#This Row],[Voie de collecte recommandée]],"bien trié","mal trié")</f>
        <v>bien trié</v>
      </c>
      <c r="I192" s="17" t="str">
        <f>IFERROR(INDEX('Voies de collecte'!C:C,MATCH(Carac[[#This Row],[Voie de collecte actuelle]],'Voies de collecte'!B:B,0)),"")</f>
        <v/>
      </c>
      <c r="J192" s="17" t="str">
        <f>IFERROR(INDEX('Voies de collecte'!C:C,MATCH(Carac[[#This Row],[Voie de collecte recommandée]],'Voies de collecte'!B:B,0)),"")</f>
        <v/>
      </c>
      <c r="K192" s="18" t="str">
        <f>IFERROR(VLOOKUP(B192,Équipement!D:E,2,FALSE),"")</f>
        <v/>
      </c>
      <c r="L192" s="21"/>
      <c r="M192" s="21" t="e">
        <f>VLOOKUP(Carac[[#This Row],[Équipement (Zone + Voie)]],Équipement!D:H,5,FALSE)</f>
        <v>#N/A</v>
      </c>
      <c r="N192" s="25">
        <f>IFERROR(IF(Carac[[#This Row],[Fréquence]]="ponctuel",Carac[[#This Row],[Masse 
(kg) ]],Carac[[#This Row],[Masse 
(kg) ]]*Carac[[#This Row],[Facteur d''annualisation]]),0)</f>
        <v>0</v>
      </c>
    </row>
    <row r="193" spans="4:14" ht="19.899999999999999" customHeight="1" x14ac:dyDescent="0.35">
      <c r="D193" s="66"/>
      <c r="E193" s="19"/>
      <c r="F193" s="76" t="str">
        <f>IFERROR(INDEX(Équipement!C:C,MATCH(Carac[[#This Row],[Équipement (Zone + Voie)]],Équipement!D:D,0)),"")</f>
        <v/>
      </c>
      <c r="G193" s="17" t="str">
        <f>IFERROR(INDEX('Grille de tri'!C:C,MATCH(Pesée!C193,'Grille de tri'!B:B,0)),"")</f>
        <v/>
      </c>
      <c r="H193" s="17" t="str">
        <f>IF(Carac[[#This Row],[Voie de collecte actuelle]]=Carac[[#This Row],[Voie de collecte recommandée]],"bien trié","mal trié")</f>
        <v>bien trié</v>
      </c>
      <c r="I193" s="17" t="str">
        <f>IFERROR(INDEX('Voies de collecte'!C:C,MATCH(Carac[[#This Row],[Voie de collecte actuelle]],'Voies de collecte'!B:B,0)),"")</f>
        <v/>
      </c>
      <c r="J193" s="17" t="str">
        <f>IFERROR(INDEX('Voies de collecte'!C:C,MATCH(Carac[[#This Row],[Voie de collecte recommandée]],'Voies de collecte'!B:B,0)),"")</f>
        <v/>
      </c>
      <c r="K193" s="18" t="str">
        <f>IFERROR(VLOOKUP(B193,Équipement!D:E,2,FALSE),"")</f>
        <v/>
      </c>
      <c r="L193" s="21"/>
      <c r="M193" s="21" t="e">
        <f>VLOOKUP(Carac[[#This Row],[Équipement (Zone + Voie)]],Équipement!D:H,5,FALSE)</f>
        <v>#N/A</v>
      </c>
      <c r="N193" s="25">
        <f>IFERROR(IF(Carac[[#This Row],[Fréquence]]="ponctuel",Carac[[#This Row],[Masse 
(kg) ]],Carac[[#This Row],[Masse 
(kg) ]]*Carac[[#This Row],[Facteur d''annualisation]]),0)</f>
        <v>0</v>
      </c>
    </row>
    <row r="194" spans="4:14" ht="19.899999999999999" customHeight="1" x14ac:dyDescent="0.35">
      <c r="D194" s="66"/>
      <c r="E194" s="19"/>
      <c r="F194" s="76" t="str">
        <f>IFERROR(INDEX(Équipement!C:C,MATCH(Carac[[#This Row],[Équipement (Zone + Voie)]],Équipement!D:D,0)),"")</f>
        <v/>
      </c>
      <c r="G194" s="17" t="str">
        <f>IFERROR(INDEX('Grille de tri'!C:C,MATCH(Pesée!C194,'Grille de tri'!B:B,0)),"")</f>
        <v/>
      </c>
      <c r="H194" s="17" t="str">
        <f>IF(Carac[[#This Row],[Voie de collecte actuelle]]=Carac[[#This Row],[Voie de collecte recommandée]],"bien trié","mal trié")</f>
        <v>bien trié</v>
      </c>
      <c r="I194" s="17" t="str">
        <f>IFERROR(INDEX('Voies de collecte'!C:C,MATCH(Carac[[#This Row],[Voie de collecte actuelle]],'Voies de collecte'!B:B,0)),"")</f>
        <v/>
      </c>
      <c r="J194" s="17" t="str">
        <f>IFERROR(INDEX('Voies de collecte'!C:C,MATCH(Carac[[#This Row],[Voie de collecte recommandée]],'Voies de collecte'!B:B,0)),"")</f>
        <v/>
      </c>
      <c r="K194" s="18" t="str">
        <f>IFERROR(VLOOKUP(B194,Équipement!D:E,2,FALSE),"")</f>
        <v/>
      </c>
      <c r="L194" s="21"/>
      <c r="M194" s="21" t="e">
        <f>VLOOKUP(Carac[[#This Row],[Équipement (Zone + Voie)]],Équipement!D:H,5,FALSE)</f>
        <v>#N/A</v>
      </c>
      <c r="N194" s="25">
        <f>IFERROR(IF(Carac[[#This Row],[Fréquence]]="ponctuel",Carac[[#This Row],[Masse 
(kg) ]],Carac[[#This Row],[Masse 
(kg) ]]*Carac[[#This Row],[Facteur d''annualisation]]),0)</f>
        <v>0</v>
      </c>
    </row>
    <row r="195" spans="4:14" ht="19.899999999999999" customHeight="1" x14ac:dyDescent="0.35">
      <c r="D195" s="66"/>
      <c r="E195" s="19"/>
      <c r="F195" s="76" t="str">
        <f>IFERROR(INDEX(Équipement!C:C,MATCH(Carac[[#This Row],[Équipement (Zone + Voie)]],Équipement!D:D,0)),"")</f>
        <v/>
      </c>
      <c r="G195" s="17" t="str">
        <f>IFERROR(INDEX('Grille de tri'!C:C,MATCH(Pesée!C195,'Grille de tri'!B:B,0)),"")</f>
        <v/>
      </c>
      <c r="H195" s="17" t="str">
        <f>IF(Carac[[#This Row],[Voie de collecte actuelle]]=Carac[[#This Row],[Voie de collecte recommandée]],"bien trié","mal trié")</f>
        <v>bien trié</v>
      </c>
      <c r="I195" s="17" t="str">
        <f>IFERROR(INDEX('Voies de collecte'!C:C,MATCH(Carac[[#This Row],[Voie de collecte actuelle]],'Voies de collecte'!B:B,0)),"")</f>
        <v/>
      </c>
      <c r="J195" s="17" t="str">
        <f>IFERROR(INDEX('Voies de collecte'!C:C,MATCH(Carac[[#This Row],[Voie de collecte recommandée]],'Voies de collecte'!B:B,0)),"")</f>
        <v/>
      </c>
      <c r="K195" s="18" t="str">
        <f>IFERROR(VLOOKUP(B195,Équipement!D:E,2,FALSE),"")</f>
        <v/>
      </c>
      <c r="L195" s="21"/>
      <c r="M195" s="21" t="e">
        <f>VLOOKUP(Carac[[#This Row],[Équipement (Zone + Voie)]],Équipement!D:H,5,FALSE)</f>
        <v>#N/A</v>
      </c>
      <c r="N195" s="25">
        <f>IFERROR(IF(Carac[[#This Row],[Fréquence]]="ponctuel",Carac[[#This Row],[Masse 
(kg) ]],Carac[[#This Row],[Masse 
(kg) ]]*Carac[[#This Row],[Facteur d''annualisation]]),0)</f>
        <v>0</v>
      </c>
    </row>
    <row r="196" spans="4:14" ht="19.899999999999999" customHeight="1" x14ac:dyDescent="0.35">
      <c r="D196" s="66"/>
      <c r="E196" s="19"/>
      <c r="F196" s="76" t="str">
        <f>IFERROR(INDEX(Équipement!C:C,MATCH(Carac[[#This Row],[Équipement (Zone + Voie)]],Équipement!D:D,0)),"")</f>
        <v/>
      </c>
      <c r="G196" s="17" t="str">
        <f>IFERROR(INDEX('Grille de tri'!C:C,MATCH(Pesée!C196,'Grille de tri'!B:B,0)),"")</f>
        <v/>
      </c>
      <c r="H196" s="17" t="str">
        <f>IF(Carac[[#This Row],[Voie de collecte actuelle]]=Carac[[#This Row],[Voie de collecte recommandée]],"bien trié","mal trié")</f>
        <v>bien trié</v>
      </c>
      <c r="I196" s="17" t="str">
        <f>IFERROR(INDEX('Voies de collecte'!C:C,MATCH(Carac[[#This Row],[Voie de collecte actuelle]],'Voies de collecte'!B:B,0)),"")</f>
        <v/>
      </c>
      <c r="J196" s="17" t="str">
        <f>IFERROR(INDEX('Voies de collecte'!C:C,MATCH(Carac[[#This Row],[Voie de collecte recommandée]],'Voies de collecte'!B:B,0)),"")</f>
        <v/>
      </c>
      <c r="K196" s="18" t="str">
        <f>IFERROR(VLOOKUP(B196,Équipement!D:E,2,FALSE),"")</f>
        <v/>
      </c>
      <c r="L196" s="21"/>
      <c r="M196" s="21" t="e">
        <f>VLOOKUP(Carac[[#This Row],[Équipement (Zone + Voie)]],Équipement!D:H,5,FALSE)</f>
        <v>#N/A</v>
      </c>
      <c r="N196" s="25">
        <f>IFERROR(IF(Carac[[#This Row],[Fréquence]]="ponctuel",Carac[[#This Row],[Masse 
(kg) ]],Carac[[#This Row],[Masse 
(kg) ]]*Carac[[#This Row],[Facteur d''annualisation]]),0)</f>
        <v>0</v>
      </c>
    </row>
    <row r="197" spans="4:14" ht="19.899999999999999" customHeight="1" x14ac:dyDescent="0.35">
      <c r="D197" s="66"/>
      <c r="E197" s="19"/>
      <c r="F197" s="76" t="str">
        <f>IFERROR(INDEX(Équipement!C:C,MATCH(Carac[[#This Row],[Équipement (Zone + Voie)]],Équipement!D:D,0)),"")</f>
        <v/>
      </c>
      <c r="G197" s="17" t="str">
        <f>IFERROR(INDEX('Grille de tri'!C:C,MATCH(Pesée!C197,'Grille de tri'!B:B,0)),"")</f>
        <v/>
      </c>
      <c r="H197" s="17" t="str">
        <f>IF(Carac[[#This Row],[Voie de collecte actuelle]]=Carac[[#This Row],[Voie de collecte recommandée]],"bien trié","mal trié")</f>
        <v>bien trié</v>
      </c>
      <c r="I197" s="17" t="str">
        <f>IFERROR(INDEX('Voies de collecte'!C:C,MATCH(Carac[[#This Row],[Voie de collecte actuelle]],'Voies de collecte'!B:B,0)),"")</f>
        <v/>
      </c>
      <c r="J197" s="17" t="str">
        <f>IFERROR(INDEX('Voies de collecte'!C:C,MATCH(Carac[[#This Row],[Voie de collecte recommandée]],'Voies de collecte'!B:B,0)),"")</f>
        <v/>
      </c>
      <c r="K197" s="18" t="str">
        <f>IFERROR(VLOOKUP(B197,Équipement!D:E,2,FALSE),"")</f>
        <v/>
      </c>
      <c r="L197" s="21"/>
      <c r="M197" s="21" t="e">
        <f>VLOOKUP(Carac[[#This Row],[Équipement (Zone + Voie)]],Équipement!D:H,5,FALSE)</f>
        <v>#N/A</v>
      </c>
      <c r="N197" s="25">
        <f>IFERROR(IF(Carac[[#This Row],[Fréquence]]="ponctuel",Carac[[#This Row],[Masse 
(kg) ]],Carac[[#This Row],[Masse 
(kg) ]]*Carac[[#This Row],[Facteur d''annualisation]]),0)</f>
        <v>0</v>
      </c>
    </row>
    <row r="198" spans="4:14" ht="19.899999999999999" customHeight="1" x14ac:dyDescent="0.35">
      <c r="D198" s="66"/>
      <c r="E198" s="19"/>
      <c r="F198" s="76" t="str">
        <f>IFERROR(INDEX(Équipement!C:C,MATCH(Carac[[#This Row],[Équipement (Zone + Voie)]],Équipement!D:D,0)),"")</f>
        <v/>
      </c>
      <c r="G198" s="17" t="str">
        <f>IFERROR(INDEX('Grille de tri'!C:C,MATCH(Pesée!C198,'Grille de tri'!B:B,0)),"")</f>
        <v/>
      </c>
      <c r="H198" s="17" t="str">
        <f>IF(Carac[[#This Row],[Voie de collecte actuelle]]=Carac[[#This Row],[Voie de collecte recommandée]],"bien trié","mal trié")</f>
        <v>bien trié</v>
      </c>
      <c r="I198" s="17" t="str">
        <f>IFERROR(INDEX('Voies de collecte'!C:C,MATCH(Carac[[#This Row],[Voie de collecte actuelle]],'Voies de collecte'!B:B,0)),"")</f>
        <v/>
      </c>
      <c r="J198" s="17" t="str">
        <f>IFERROR(INDEX('Voies de collecte'!C:C,MATCH(Carac[[#This Row],[Voie de collecte recommandée]],'Voies de collecte'!B:B,0)),"")</f>
        <v/>
      </c>
      <c r="K198" s="18" t="str">
        <f>IFERROR(VLOOKUP(B198,Équipement!D:E,2,FALSE),"")</f>
        <v/>
      </c>
      <c r="L198" s="21"/>
      <c r="M198" s="21" t="e">
        <f>VLOOKUP(Carac[[#This Row],[Équipement (Zone + Voie)]],Équipement!D:H,5,FALSE)</f>
        <v>#N/A</v>
      </c>
      <c r="N198" s="25">
        <f>IFERROR(IF(Carac[[#This Row],[Fréquence]]="ponctuel",Carac[[#This Row],[Masse 
(kg) ]],Carac[[#This Row],[Masse 
(kg) ]]*Carac[[#This Row],[Facteur d''annualisation]]),0)</f>
        <v>0</v>
      </c>
    </row>
    <row r="199" spans="4:14" ht="19.899999999999999" customHeight="1" x14ac:dyDescent="0.35">
      <c r="D199" s="66"/>
      <c r="E199" s="19"/>
      <c r="F199" s="76" t="str">
        <f>IFERROR(INDEX(Équipement!C:C,MATCH(Carac[[#This Row],[Équipement (Zone + Voie)]],Équipement!D:D,0)),"")</f>
        <v/>
      </c>
      <c r="G199" s="17" t="str">
        <f>IFERROR(INDEX('Grille de tri'!C:C,MATCH(Pesée!C199,'Grille de tri'!B:B,0)),"")</f>
        <v/>
      </c>
      <c r="H199" s="17" t="str">
        <f>IF(Carac[[#This Row],[Voie de collecte actuelle]]=Carac[[#This Row],[Voie de collecte recommandée]],"bien trié","mal trié")</f>
        <v>bien trié</v>
      </c>
      <c r="I199" s="17" t="str">
        <f>IFERROR(INDEX('Voies de collecte'!C:C,MATCH(Carac[[#This Row],[Voie de collecte actuelle]],'Voies de collecte'!B:B,0)),"")</f>
        <v/>
      </c>
      <c r="J199" s="17" t="str">
        <f>IFERROR(INDEX('Voies de collecte'!C:C,MATCH(Carac[[#This Row],[Voie de collecte recommandée]],'Voies de collecte'!B:B,0)),"")</f>
        <v/>
      </c>
      <c r="K199" s="18" t="str">
        <f>IFERROR(VLOOKUP(B199,Équipement!D:E,2,FALSE),"")</f>
        <v/>
      </c>
      <c r="L199" s="21"/>
      <c r="M199" s="21" t="e">
        <f>VLOOKUP(Carac[[#This Row],[Équipement (Zone + Voie)]],Équipement!D:H,5,FALSE)</f>
        <v>#N/A</v>
      </c>
      <c r="N199" s="25">
        <f>IFERROR(IF(Carac[[#This Row],[Fréquence]]="ponctuel",Carac[[#This Row],[Masse 
(kg) ]],Carac[[#This Row],[Masse 
(kg) ]]*Carac[[#This Row],[Facteur d''annualisation]]),0)</f>
        <v>0</v>
      </c>
    </row>
    <row r="200" spans="4:14" ht="19.899999999999999" customHeight="1" x14ac:dyDescent="0.35">
      <c r="D200" s="66"/>
      <c r="E200" s="19"/>
      <c r="F200" s="76" t="str">
        <f>IFERROR(INDEX(Équipement!C:C,MATCH(Carac[[#This Row],[Équipement (Zone + Voie)]],Équipement!D:D,0)),"")</f>
        <v/>
      </c>
      <c r="G200" s="17" t="str">
        <f>IFERROR(INDEX('Grille de tri'!C:C,MATCH(Pesée!C200,'Grille de tri'!B:B,0)),"")</f>
        <v/>
      </c>
      <c r="H200" s="17" t="str">
        <f>IF(Carac[[#This Row],[Voie de collecte actuelle]]=Carac[[#This Row],[Voie de collecte recommandée]],"bien trié","mal trié")</f>
        <v>bien trié</v>
      </c>
      <c r="I200" s="17" t="str">
        <f>IFERROR(INDEX('Voies de collecte'!C:C,MATCH(Carac[[#This Row],[Voie de collecte actuelle]],'Voies de collecte'!B:B,0)),"")</f>
        <v/>
      </c>
      <c r="J200" s="17" t="str">
        <f>IFERROR(INDEX('Voies de collecte'!C:C,MATCH(Carac[[#This Row],[Voie de collecte recommandée]],'Voies de collecte'!B:B,0)),"")</f>
        <v/>
      </c>
      <c r="K200" s="18" t="str">
        <f>IFERROR(VLOOKUP(B200,Équipement!D:E,2,FALSE),"")</f>
        <v/>
      </c>
      <c r="L200" s="21"/>
      <c r="M200" s="21" t="e">
        <f>VLOOKUP(Carac[[#This Row],[Équipement (Zone + Voie)]],Équipement!D:H,5,FALSE)</f>
        <v>#N/A</v>
      </c>
      <c r="N200" s="25">
        <f>IFERROR(IF(Carac[[#This Row],[Fréquence]]="ponctuel",Carac[[#This Row],[Masse 
(kg) ]],Carac[[#This Row],[Masse 
(kg) ]]*Carac[[#This Row],[Facteur d''annualisation]]),0)</f>
        <v>0</v>
      </c>
    </row>
    <row r="201" spans="4:14" ht="19.899999999999999" customHeight="1" x14ac:dyDescent="0.35">
      <c r="D201" s="66"/>
      <c r="E201" s="19"/>
      <c r="F201" s="76" t="str">
        <f>IFERROR(INDEX(Équipement!C:C,MATCH(Carac[[#This Row],[Équipement (Zone + Voie)]],Équipement!D:D,0)),"")</f>
        <v/>
      </c>
      <c r="G201" s="17" t="str">
        <f>IFERROR(INDEX('Grille de tri'!C:C,MATCH(Pesée!C201,'Grille de tri'!B:B,0)),"")</f>
        <v/>
      </c>
      <c r="H201" s="17" t="str">
        <f>IF(Carac[[#This Row],[Voie de collecte actuelle]]=Carac[[#This Row],[Voie de collecte recommandée]],"bien trié","mal trié")</f>
        <v>bien trié</v>
      </c>
      <c r="I201" s="17" t="str">
        <f>IFERROR(INDEX('Voies de collecte'!C:C,MATCH(Carac[[#This Row],[Voie de collecte actuelle]],'Voies de collecte'!B:B,0)),"")</f>
        <v/>
      </c>
      <c r="J201" s="17" t="str">
        <f>IFERROR(INDEX('Voies de collecte'!C:C,MATCH(Carac[[#This Row],[Voie de collecte recommandée]],'Voies de collecte'!B:B,0)),"")</f>
        <v/>
      </c>
      <c r="K201" s="18" t="str">
        <f>IFERROR(VLOOKUP(B201,Équipement!D:E,2,FALSE),"")</f>
        <v/>
      </c>
      <c r="L201" s="21"/>
      <c r="M201" s="21" t="e">
        <f>VLOOKUP(Carac[[#This Row],[Équipement (Zone + Voie)]],Équipement!D:H,5,FALSE)</f>
        <v>#N/A</v>
      </c>
      <c r="N201" s="25">
        <f>IFERROR(IF(Carac[[#This Row],[Fréquence]]="ponctuel",Carac[[#This Row],[Masse 
(kg) ]],Carac[[#This Row],[Masse 
(kg) ]]*Carac[[#This Row],[Facteur d''annualisation]]),0)</f>
        <v>0</v>
      </c>
    </row>
    <row r="202" spans="4:14" ht="19.899999999999999" customHeight="1" x14ac:dyDescent="0.35">
      <c r="D202" s="66"/>
      <c r="E202" s="19"/>
      <c r="F202" s="76" t="str">
        <f>IFERROR(INDEX(Équipement!C:C,MATCH(Carac[[#This Row],[Équipement (Zone + Voie)]],Équipement!D:D,0)),"")</f>
        <v/>
      </c>
      <c r="G202" s="17" t="str">
        <f>IFERROR(INDEX('Grille de tri'!C:C,MATCH(Pesée!C202,'Grille de tri'!B:B,0)),"")</f>
        <v/>
      </c>
      <c r="H202" s="17" t="str">
        <f>IF(Carac[[#This Row],[Voie de collecte actuelle]]=Carac[[#This Row],[Voie de collecte recommandée]],"bien trié","mal trié")</f>
        <v>bien trié</v>
      </c>
      <c r="I202" s="17" t="str">
        <f>IFERROR(INDEX('Voies de collecte'!C:C,MATCH(Carac[[#This Row],[Voie de collecte actuelle]],'Voies de collecte'!B:B,0)),"")</f>
        <v/>
      </c>
      <c r="J202" s="17" t="str">
        <f>IFERROR(INDEX('Voies de collecte'!C:C,MATCH(Carac[[#This Row],[Voie de collecte recommandée]],'Voies de collecte'!B:B,0)),"")</f>
        <v/>
      </c>
      <c r="K202" s="18" t="str">
        <f>IFERROR(VLOOKUP(B202,Équipement!D:E,2,FALSE),"")</f>
        <v/>
      </c>
      <c r="L202" s="21"/>
      <c r="M202" s="21" t="e">
        <f>VLOOKUP(Carac[[#This Row],[Équipement (Zone + Voie)]],Équipement!D:H,5,FALSE)</f>
        <v>#N/A</v>
      </c>
      <c r="N202" s="25">
        <f>IFERROR(IF(Carac[[#This Row],[Fréquence]]="ponctuel",Carac[[#This Row],[Masse 
(kg) ]],Carac[[#This Row],[Masse 
(kg) ]]*Carac[[#This Row],[Facteur d''annualisation]]),0)</f>
        <v>0</v>
      </c>
    </row>
    <row r="203" spans="4:14" ht="19.899999999999999" customHeight="1" x14ac:dyDescent="0.35">
      <c r="D203" s="66"/>
      <c r="E203" s="19"/>
      <c r="F203" s="76" t="str">
        <f>IFERROR(INDEX(Équipement!C:C,MATCH(Carac[[#This Row],[Équipement (Zone + Voie)]],Équipement!D:D,0)),"")</f>
        <v/>
      </c>
      <c r="G203" s="17" t="str">
        <f>IFERROR(INDEX('Grille de tri'!C:C,MATCH(Pesée!C203,'Grille de tri'!B:B,0)),"")</f>
        <v/>
      </c>
      <c r="H203" s="17" t="str">
        <f>IF(Carac[[#This Row],[Voie de collecte actuelle]]=Carac[[#This Row],[Voie de collecte recommandée]],"bien trié","mal trié")</f>
        <v>bien trié</v>
      </c>
      <c r="I203" s="17" t="str">
        <f>IFERROR(INDEX('Voies de collecte'!C:C,MATCH(Carac[[#This Row],[Voie de collecte actuelle]],'Voies de collecte'!B:B,0)),"")</f>
        <v/>
      </c>
      <c r="J203" s="17" t="str">
        <f>IFERROR(INDEX('Voies de collecte'!C:C,MATCH(Carac[[#This Row],[Voie de collecte recommandée]],'Voies de collecte'!B:B,0)),"")</f>
        <v/>
      </c>
      <c r="K203" s="18" t="str">
        <f>IFERROR(VLOOKUP(B203,Équipement!D:E,2,FALSE),"")</f>
        <v/>
      </c>
      <c r="L203" s="21"/>
      <c r="M203" s="21" t="e">
        <f>VLOOKUP(Carac[[#This Row],[Équipement (Zone + Voie)]],Équipement!D:H,5,FALSE)</f>
        <v>#N/A</v>
      </c>
      <c r="N203" s="25">
        <f>IFERROR(IF(Carac[[#This Row],[Fréquence]]="ponctuel",Carac[[#This Row],[Masse 
(kg) ]],Carac[[#This Row],[Masse 
(kg) ]]*Carac[[#This Row],[Facteur d''annualisation]]),0)</f>
        <v>0</v>
      </c>
    </row>
    <row r="204" spans="4:14" ht="19.899999999999999" customHeight="1" x14ac:dyDescent="0.35">
      <c r="D204" s="66"/>
      <c r="E204" s="19"/>
      <c r="F204" s="76" t="str">
        <f>IFERROR(INDEX(Équipement!C:C,MATCH(Carac[[#This Row],[Équipement (Zone + Voie)]],Équipement!D:D,0)),"")</f>
        <v/>
      </c>
      <c r="G204" s="17" t="str">
        <f>IFERROR(INDEX('Grille de tri'!C:C,MATCH(Pesée!C204,'Grille de tri'!B:B,0)),"")</f>
        <v/>
      </c>
      <c r="H204" s="17" t="str">
        <f>IF(Carac[[#This Row],[Voie de collecte actuelle]]=Carac[[#This Row],[Voie de collecte recommandée]],"bien trié","mal trié")</f>
        <v>bien trié</v>
      </c>
      <c r="I204" s="17" t="str">
        <f>IFERROR(INDEX('Voies de collecte'!C:C,MATCH(Carac[[#This Row],[Voie de collecte actuelle]],'Voies de collecte'!B:B,0)),"")</f>
        <v/>
      </c>
      <c r="J204" s="17" t="str">
        <f>IFERROR(INDEX('Voies de collecte'!C:C,MATCH(Carac[[#This Row],[Voie de collecte recommandée]],'Voies de collecte'!B:B,0)),"")</f>
        <v/>
      </c>
      <c r="K204" s="18" t="str">
        <f>IFERROR(VLOOKUP(B204,Équipement!D:E,2,FALSE),"")</f>
        <v/>
      </c>
      <c r="L204" s="21"/>
      <c r="M204" s="21" t="e">
        <f>VLOOKUP(Carac[[#This Row],[Équipement (Zone + Voie)]],Équipement!D:H,5,FALSE)</f>
        <v>#N/A</v>
      </c>
      <c r="N204" s="25">
        <f>IFERROR(IF(Carac[[#This Row],[Fréquence]]="ponctuel",Carac[[#This Row],[Masse 
(kg) ]],Carac[[#This Row],[Masse 
(kg) ]]*Carac[[#This Row],[Facteur d''annualisation]]),0)</f>
        <v>0</v>
      </c>
    </row>
    <row r="205" spans="4:14" ht="19.899999999999999" customHeight="1" x14ac:dyDescent="0.35">
      <c r="D205" s="66"/>
      <c r="E205" s="19"/>
      <c r="F205" s="76" t="str">
        <f>IFERROR(INDEX(Équipement!C:C,MATCH(Carac[[#This Row],[Équipement (Zone + Voie)]],Équipement!D:D,0)),"")</f>
        <v/>
      </c>
      <c r="G205" s="17" t="str">
        <f>IFERROR(INDEX('Grille de tri'!C:C,MATCH(Pesée!C205,'Grille de tri'!B:B,0)),"")</f>
        <v/>
      </c>
      <c r="H205" s="17" t="str">
        <f>IF(Carac[[#This Row],[Voie de collecte actuelle]]=Carac[[#This Row],[Voie de collecte recommandée]],"bien trié","mal trié")</f>
        <v>bien trié</v>
      </c>
      <c r="I205" s="17" t="str">
        <f>IFERROR(INDEX('Voies de collecte'!C:C,MATCH(Carac[[#This Row],[Voie de collecte actuelle]],'Voies de collecte'!B:B,0)),"")</f>
        <v/>
      </c>
      <c r="J205" s="17" t="str">
        <f>IFERROR(INDEX('Voies de collecte'!C:C,MATCH(Carac[[#This Row],[Voie de collecte recommandée]],'Voies de collecte'!B:B,0)),"")</f>
        <v/>
      </c>
      <c r="K205" s="18" t="str">
        <f>IFERROR(VLOOKUP(B205,Équipement!D:E,2,FALSE),"")</f>
        <v/>
      </c>
      <c r="L205" s="21"/>
      <c r="M205" s="21" t="e">
        <f>VLOOKUP(Carac[[#This Row],[Équipement (Zone + Voie)]],Équipement!D:H,5,FALSE)</f>
        <v>#N/A</v>
      </c>
      <c r="N205" s="25">
        <f>IFERROR(IF(Carac[[#This Row],[Fréquence]]="ponctuel",Carac[[#This Row],[Masse 
(kg) ]],Carac[[#This Row],[Masse 
(kg) ]]*Carac[[#This Row],[Facteur d''annualisation]]),0)</f>
        <v>0</v>
      </c>
    </row>
    <row r="206" spans="4:14" ht="19.899999999999999" customHeight="1" x14ac:dyDescent="0.35">
      <c r="D206" s="66"/>
      <c r="E206" s="19"/>
      <c r="F206" s="76" t="str">
        <f>IFERROR(INDEX(Équipement!C:C,MATCH(Carac[[#This Row],[Équipement (Zone + Voie)]],Équipement!D:D,0)),"")</f>
        <v/>
      </c>
      <c r="G206" s="17" t="str">
        <f>IFERROR(INDEX('Grille de tri'!C:C,MATCH(Pesée!C206,'Grille de tri'!B:B,0)),"")</f>
        <v/>
      </c>
      <c r="H206" s="17" t="str">
        <f>IF(Carac[[#This Row],[Voie de collecte actuelle]]=Carac[[#This Row],[Voie de collecte recommandée]],"bien trié","mal trié")</f>
        <v>bien trié</v>
      </c>
      <c r="I206" s="17" t="str">
        <f>IFERROR(INDEX('Voies de collecte'!C:C,MATCH(Carac[[#This Row],[Voie de collecte actuelle]],'Voies de collecte'!B:B,0)),"")</f>
        <v/>
      </c>
      <c r="J206" s="17" t="str">
        <f>IFERROR(INDEX('Voies de collecte'!C:C,MATCH(Carac[[#This Row],[Voie de collecte recommandée]],'Voies de collecte'!B:B,0)),"")</f>
        <v/>
      </c>
      <c r="K206" s="18" t="str">
        <f>IFERROR(VLOOKUP(B206,Équipement!D:E,2,FALSE),"")</f>
        <v/>
      </c>
      <c r="L206" s="21"/>
      <c r="M206" s="21" t="e">
        <f>VLOOKUP(Carac[[#This Row],[Équipement (Zone + Voie)]],Équipement!D:H,5,FALSE)</f>
        <v>#N/A</v>
      </c>
      <c r="N206" s="25">
        <f>IFERROR(IF(Carac[[#This Row],[Fréquence]]="ponctuel",Carac[[#This Row],[Masse 
(kg) ]],Carac[[#This Row],[Masse 
(kg) ]]*Carac[[#This Row],[Facteur d''annualisation]]),0)</f>
        <v>0</v>
      </c>
    </row>
    <row r="207" spans="4:14" ht="19.899999999999999" customHeight="1" x14ac:dyDescent="0.35">
      <c r="D207" s="66"/>
      <c r="E207" s="19"/>
      <c r="F207" s="76" t="str">
        <f>IFERROR(INDEX(Équipement!C:C,MATCH(Carac[[#This Row],[Équipement (Zone + Voie)]],Équipement!D:D,0)),"")</f>
        <v/>
      </c>
      <c r="G207" s="17" t="str">
        <f>IFERROR(INDEX('Grille de tri'!C:C,MATCH(Pesée!C207,'Grille de tri'!B:B,0)),"")</f>
        <v/>
      </c>
      <c r="H207" s="17" t="str">
        <f>IF(Carac[[#This Row],[Voie de collecte actuelle]]=Carac[[#This Row],[Voie de collecte recommandée]],"bien trié","mal trié")</f>
        <v>bien trié</v>
      </c>
      <c r="I207" s="17" t="str">
        <f>IFERROR(INDEX('Voies de collecte'!C:C,MATCH(Carac[[#This Row],[Voie de collecte actuelle]],'Voies de collecte'!B:B,0)),"")</f>
        <v/>
      </c>
      <c r="J207" s="17" t="str">
        <f>IFERROR(INDEX('Voies de collecte'!C:C,MATCH(Carac[[#This Row],[Voie de collecte recommandée]],'Voies de collecte'!B:B,0)),"")</f>
        <v/>
      </c>
      <c r="K207" s="18" t="str">
        <f>IFERROR(VLOOKUP(B207,Équipement!D:E,2,FALSE),"")</f>
        <v/>
      </c>
      <c r="L207" s="21"/>
      <c r="M207" s="21" t="e">
        <f>VLOOKUP(Carac[[#This Row],[Équipement (Zone + Voie)]],Équipement!D:H,5,FALSE)</f>
        <v>#N/A</v>
      </c>
      <c r="N207" s="25">
        <f>IFERROR(IF(Carac[[#This Row],[Fréquence]]="ponctuel",Carac[[#This Row],[Masse 
(kg) ]],Carac[[#This Row],[Masse 
(kg) ]]*Carac[[#This Row],[Facteur d''annualisation]]),0)</f>
        <v>0</v>
      </c>
    </row>
    <row r="208" spans="4:14" ht="19.899999999999999" customHeight="1" x14ac:dyDescent="0.35">
      <c r="D208" s="66"/>
      <c r="E208" s="19"/>
      <c r="F208" s="76" t="str">
        <f>IFERROR(INDEX(Équipement!C:C,MATCH(Carac[[#This Row],[Équipement (Zone + Voie)]],Équipement!D:D,0)),"")</f>
        <v/>
      </c>
      <c r="G208" s="17" t="str">
        <f>IFERROR(INDEX('Grille de tri'!C:C,MATCH(Pesée!C208,'Grille de tri'!B:B,0)),"")</f>
        <v/>
      </c>
      <c r="H208" s="17" t="str">
        <f>IF(Carac[[#This Row],[Voie de collecte actuelle]]=Carac[[#This Row],[Voie de collecte recommandée]],"bien trié","mal trié")</f>
        <v>bien trié</v>
      </c>
      <c r="I208" s="17" t="str">
        <f>IFERROR(INDEX('Voies de collecte'!C:C,MATCH(Carac[[#This Row],[Voie de collecte actuelle]],'Voies de collecte'!B:B,0)),"")</f>
        <v/>
      </c>
      <c r="J208" s="17" t="str">
        <f>IFERROR(INDEX('Voies de collecte'!C:C,MATCH(Carac[[#This Row],[Voie de collecte recommandée]],'Voies de collecte'!B:B,0)),"")</f>
        <v/>
      </c>
      <c r="K208" s="18" t="str">
        <f>IFERROR(VLOOKUP(B208,Équipement!D:E,2,FALSE),"")</f>
        <v/>
      </c>
      <c r="L208" s="21"/>
      <c r="M208" s="21" t="e">
        <f>VLOOKUP(Carac[[#This Row],[Équipement (Zone + Voie)]],Équipement!D:H,5,FALSE)</f>
        <v>#N/A</v>
      </c>
      <c r="N208" s="25">
        <f>IFERROR(IF(Carac[[#This Row],[Fréquence]]="ponctuel",Carac[[#This Row],[Masse 
(kg) ]],Carac[[#This Row],[Masse 
(kg) ]]*Carac[[#This Row],[Facteur d''annualisation]]),0)</f>
        <v>0</v>
      </c>
    </row>
    <row r="209" spans="4:14" ht="19.899999999999999" customHeight="1" x14ac:dyDescent="0.35">
      <c r="D209" s="66"/>
      <c r="E209" s="19"/>
      <c r="F209" s="76" t="str">
        <f>IFERROR(INDEX(Équipement!C:C,MATCH(Carac[[#This Row],[Équipement (Zone + Voie)]],Équipement!D:D,0)),"")</f>
        <v/>
      </c>
      <c r="G209" s="17" t="str">
        <f>IFERROR(INDEX('Grille de tri'!C:C,MATCH(Pesée!C209,'Grille de tri'!B:B,0)),"")</f>
        <v/>
      </c>
      <c r="H209" s="17" t="str">
        <f>IF(Carac[[#This Row],[Voie de collecte actuelle]]=Carac[[#This Row],[Voie de collecte recommandée]],"bien trié","mal trié")</f>
        <v>bien trié</v>
      </c>
      <c r="I209" s="17" t="str">
        <f>IFERROR(INDEX('Voies de collecte'!C:C,MATCH(Carac[[#This Row],[Voie de collecte actuelle]],'Voies de collecte'!B:B,0)),"")</f>
        <v/>
      </c>
      <c r="J209" s="17" t="str">
        <f>IFERROR(INDEX('Voies de collecte'!C:C,MATCH(Carac[[#This Row],[Voie de collecte recommandée]],'Voies de collecte'!B:B,0)),"")</f>
        <v/>
      </c>
      <c r="K209" s="18" t="str">
        <f>IFERROR(VLOOKUP(B209,Équipement!D:E,2,FALSE),"")</f>
        <v/>
      </c>
      <c r="L209" s="21"/>
      <c r="M209" s="21" t="e">
        <f>VLOOKUP(Carac[[#This Row],[Équipement (Zone + Voie)]],Équipement!D:H,5,FALSE)</f>
        <v>#N/A</v>
      </c>
      <c r="N209" s="25">
        <f>IFERROR(IF(Carac[[#This Row],[Fréquence]]="ponctuel",Carac[[#This Row],[Masse 
(kg) ]],Carac[[#This Row],[Masse 
(kg) ]]*Carac[[#This Row],[Facteur d''annualisation]]),0)</f>
        <v>0</v>
      </c>
    </row>
    <row r="210" spans="4:14" ht="19.899999999999999" customHeight="1" x14ac:dyDescent="0.35">
      <c r="D210" s="66"/>
      <c r="E210" s="19"/>
      <c r="F210" s="76" t="str">
        <f>IFERROR(INDEX(Équipement!C:C,MATCH(Carac[[#This Row],[Équipement (Zone + Voie)]],Équipement!D:D,0)),"")</f>
        <v/>
      </c>
      <c r="G210" s="17" t="str">
        <f>IFERROR(INDEX('Grille de tri'!C:C,MATCH(Pesée!C210,'Grille de tri'!B:B,0)),"")</f>
        <v/>
      </c>
      <c r="H210" s="17" t="str">
        <f>IF(Carac[[#This Row],[Voie de collecte actuelle]]=Carac[[#This Row],[Voie de collecte recommandée]],"bien trié","mal trié")</f>
        <v>bien trié</v>
      </c>
      <c r="I210" s="17" t="str">
        <f>IFERROR(INDEX('Voies de collecte'!C:C,MATCH(Carac[[#This Row],[Voie de collecte actuelle]],'Voies de collecte'!B:B,0)),"")</f>
        <v/>
      </c>
      <c r="J210" s="17" t="str">
        <f>IFERROR(INDEX('Voies de collecte'!C:C,MATCH(Carac[[#This Row],[Voie de collecte recommandée]],'Voies de collecte'!B:B,0)),"")</f>
        <v/>
      </c>
      <c r="K210" s="18" t="str">
        <f>IFERROR(VLOOKUP(B210,Équipement!D:E,2,FALSE),"")</f>
        <v/>
      </c>
      <c r="L210" s="21"/>
      <c r="M210" s="21" t="e">
        <f>VLOOKUP(Carac[[#This Row],[Équipement (Zone + Voie)]],Équipement!D:H,5,FALSE)</f>
        <v>#N/A</v>
      </c>
      <c r="N210" s="25">
        <f>IFERROR(IF(Carac[[#This Row],[Fréquence]]="ponctuel",Carac[[#This Row],[Masse 
(kg) ]],Carac[[#This Row],[Masse 
(kg) ]]*Carac[[#This Row],[Facteur d''annualisation]]),0)</f>
        <v>0</v>
      </c>
    </row>
    <row r="211" spans="4:14" ht="19.899999999999999" customHeight="1" x14ac:dyDescent="0.35">
      <c r="D211" s="66"/>
      <c r="E211" s="19"/>
      <c r="F211" s="76" t="str">
        <f>IFERROR(INDEX(Équipement!C:C,MATCH(Carac[[#This Row],[Équipement (Zone + Voie)]],Équipement!D:D,0)),"")</f>
        <v/>
      </c>
      <c r="G211" s="17" t="str">
        <f>IFERROR(INDEX('Grille de tri'!C:C,MATCH(Pesée!C211,'Grille de tri'!B:B,0)),"")</f>
        <v/>
      </c>
      <c r="H211" s="17" t="str">
        <f>IF(Carac[[#This Row],[Voie de collecte actuelle]]=Carac[[#This Row],[Voie de collecte recommandée]],"bien trié","mal trié")</f>
        <v>bien trié</v>
      </c>
      <c r="I211" s="17" t="str">
        <f>IFERROR(INDEX('Voies de collecte'!C:C,MATCH(Carac[[#This Row],[Voie de collecte actuelle]],'Voies de collecte'!B:B,0)),"")</f>
        <v/>
      </c>
      <c r="J211" s="17" t="str">
        <f>IFERROR(INDEX('Voies de collecte'!C:C,MATCH(Carac[[#This Row],[Voie de collecte recommandée]],'Voies de collecte'!B:B,0)),"")</f>
        <v/>
      </c>
      <c r="K211" s="18" t="str">
        <f>IFERROR(VLOOKUP(B211,Équipement!D:E,2,FALSE),"")</f>
        <v/>
      </c>
      <c r="L211" s="21"/>
      <c r="M211" s="21" t="e">
        <f>VLOOKUP(Carac[[#This Row],[Équipement (Zone + Voie)]],Équipement!D:H,5,FALSE)</f>
        <v>#N/A</v>
      </c>
      <c r="N211" s="25">
        <f>IFERROR(IF(Carac[[#This Row],[Fréquence]]="ponctuel",Carac[[#This Row],[Masse 
(kg) ]],Carac[[#This Row],[Masse 
(kg) ]]*Carac[[#This Row],[Facteur d''annualisation]]),0)</f>
        <v>0</v>
      </c>
    </row>
    <row r="212" spans="4:14" ht="19.899999999999999" customHeight="1" x14ac:dyDescent="0.35">
      <c r="D212" s="66"/>
      <c r="E212" s="19"/>
      <c r="F212" s="76" t="str">
        <f>IFERROR(INDEX(Équipement!C:C,MATCH(Carac[[#This Row],[Équipement (Zone + Voie)]],Équipement!D:D,0)),"")</f>
        <v/>
      </c>
      <c r="G212" s="17" t="str">
        <f>IFERROR(INDEX('Grille de tri'!C:C,MATCH(Pesée!C212,'Grille de tri'!B:B,0)),"")</f>
        <v/>
      </c>
      <c r="H212" s="17" t="str">
        <f>IF(Carac[[#This Row],[Voie de collecte actuelle]]=Carac[[#This Row],[Voie de collecte recommandée]],"bien trié","mal trié")</f>
        <v>bien trié</v>
      </c>
      <c r="I212" s="17" t="str">
        <f>IFERROR(INDEX('Voies de collecte'!C:C,MATCH(Carac[[#This Row],[Voie de collecte actuelle]],'Voies de collecte'!B:B,0)),"")</f>
        <v/>
      </c>
      <c r="J212" s="17" t="str">
        <f>IFERROR(INDEX('Voies de collecte'!C:C,MATCH(Carac[[#This Row],[Voie de collecte recommandée]],'Voies de collecte'!B:B,0)),"")</f>
        <v/>
      </c>
      <c r="K212" s="18" t="str">
        <f>IFERROR(VLOOKUP(B212,Équipement!D:E,2,FALSE),"")</f>
        <v/>
      </c>
      <c r="L212" s="21"/>
      <c r="M212" s="21" t="e">
        <f>VLOOKUP(Carac[[#This Row],[Équipement (Zone + Voie)]],Équipement!D:H,5,FALSE)</f>
        <v>#N/A</v>
      </c>
      <c r="N212" s="25">
        <f>IFERROR(IF(Carac[[#This Row],[Fréquence]]="ponctuel",Carac[[#This Row],[Masse 
(kg) ]],Carac[[#This Row],[Masse 
(kg) ]]*Carac[[#This Row],[Facteur d''annualisation]]),0)</f>
        <v>0</v>
      </c>
    </row>
    <row r="213" spans="4:14" ht="19.899999999999999" customHeight="1" x14ac:dyDescent="0.35">
      <c r="D213" s="66"/>
      <c r="E213" s="19"/>
      <c r="F213" s="76" t="str">
        <f>IFERROR(INDEX(Équipement!C:C,MATCH(Carac[[#This Row],[Équipement (Zone + Voie)]],Équipement!D:D,0)),"")</f>
        <v/>
      </c>
      <c r="G213" s="17" t="str">
        <f>IFERROR(INDEX('Grille de tri'!C:C,MATCH(Pesée!C213,'Grille de tri'!B:B,0)),"")</f>
        <v/>
      </c>
      <c r="H213" s="17" t="str">
        <f>IF(Carac[[#This Row],[Voie de collecte actuelle]]=Carac[[#This Row],[Voie de collecte recommandée]],"bien trié","mal trié")</f>
        <v>bien trié</v>
      </c>
      <c r="I213" s="17" t="str">
        <f>IFERROR(INDEX('Voies de collecte'!C:C,MATCH(Carac[[#This Row],[Voie de collecte actuelle]],'Voies de collecte'!B:B,0)),"")</f>
        <v/>
      </c>
      <c r="J213" s="17" t="str">
        <f>IFERROR(INDEX('Voies de collecte'!C:C,MATCH(Carac[[#This Row],[Voie de collecte recommandée]],'Voies de collecte'!B:B,0)),"")</f>
        <v/>
      </c>
      <c r="K213" s="18" t="str">
        <f>IFERROR(VLOOKUP(B213,Équipement!D:E,2,FALSE),"")</f>
        <v/>
      </c>
      <c r="L213" s="21"/>
      <c r="M213" s="21" t="e">
        <f>VLOOKUP(Carac[[#This Row],[Équipement (Zone + Voie)]],Équipement!D:H,5,FALSE)</f>
        <v>#N/A</v>
      </c>
      <c r="N213" s="25">
        <f>IFERROR(IF(Carac[[#This Row],[Fréquence]]="ponctuel",Carac[[#This Row],[Masse 
(kg) ]],Carac[[#This Row],[Masse 
(kg) ]]*Carac[[#This Row],[Facteur d''annualisation]]),0)</f>
        <v>0</v>
      </c>
    </row>
    <row r="214" spans="4:14" ht="19.899999999999999" customHeight="1" x14ac:dyDescent="0.35">
      <c r="D214" s="66"/>
      <c r="E214" s="19"/>
      <c r="F214" s="76" t="str">
        <f>IFERROR(INDEX(Équipement!C:C,MATCH(Carac[[#This Row],[Équipement (Zone + Voie)]],Équipement!D:D,0)),"")</f>
        <v/>
      </c>
      <c r="G214" s="17" t="str">
        <f>IFERROR(INDEX('Grille de tri'!C:C,MATCH(Pesée!C214,'Grille de tri'!B:B,0)),"")</f>
        <v/>
      </c>
      <c r="H214" s="17" t="str">
        <f>IF(Carac[[#This Row],[Voie de collecte actuelle]]=Carac[[#This Row],[Voie de collecte recommandée]],"bien trié","mal trié")</f>
        <v>bien trié</v>
      </c>
      <c r="I214" s="17" t="str">
        <f>IFERROR(INDEX('Voies de collecte'!C:C,MATCH(Carac[[#This Row],[Voie de collecte actuelle]],'Voies de collecte'!B:B,0)),"")</f>
        <v/>
      </c>
      <c r="J214" s="17" t="str">
        <f>IFERROR(INDEX('Voies de collecte'!C:C,MATCH(Carac[[#This Row],[Voie de collecte recommandée]],'Voies de collecte'!B:B,0)),"")</f>
        <v/>
      </c>
      <c r="K214" s="18" t="str">
        <f>IFERROR(VLOOKUP(B214,Équipement!D:E,2,FALSE),"")</f>
        <v/>
      </c>
      <c r="L214" s="21"/>
      <c r="M214" s="21" t="e">
        <f>VLOOKUP(Carac[[#This Row],[Équipement (Zone + Voie)]],Équipement!D:H,5,FALSE)</f>
        <v>#N/A</v>
      </c>
      <c r="N214" s="25">
        <f>IFERROR(IF(Carac[[#This Row],[Fréquence]]="ponctuel",Carac[[#This Row],[Masse 
(kg) ]],Carac[[#This Row],[Masse 
(kg) ]]*Carac[[#This Row],[Facteur d''annualisation]]),0)</f>
        <v>0</v>
      </c>
    </row>
    <row r="215" spans="4:14" ht="19.899999999999999" customHeight="1" x14ac:dyDescent="0.35">
      <c r="D215" s="66"/>
      <c r="E215" s="19"/>
      <c r="F215" s="76" t="str">
        <f>IFERROR(INDEX(Équipement!C:C,MATCH(Carac[[#This Row],[Équipement (Zone + Voie)]],Équipement!D:D,0)),"")</f>
        <v/>
      </c>
      <c r="G215" s="17" t="str">
        <f>IFERROR(INDEX('Grille de tri'!C:C,MATCH(Pesée!C215,'Grille de tri'!B:B,0)),"")</f>
        <v/>
      </c>
      <c r="H215" s="17" t="str">
        <f>IF(Carac[[#This Row],[Voie de collecte actuelle]]=Carac[[#This Row],[Voie de collecte recommandée]],"bien trié","mal trié")</f>
        <v>bien trié</v>
      </c>
      <c r="I215" s="17" t="str">
        <f>IFERROR(INDEX('Voies de collecte'!C:C,MATCH(Carac[[#This Row],[Voie de collecte actuelle]],'Voies de collecte'!B:B,0)),"")</f>
        <v/>
      </c>
      <c r="J215" s="17" t="str">
        <f>IFERROR(INDEX('Voies de collecte'!C:C,MATCH(Carac[[#This Row],[Voie de collecte recommandée]],'Voies de collecte'!B:B,0)),"")</f>
        <v/>
      </c>
      <c r="K215" s="18" t="str">
        <f>IFERROR(VLOOKUP(B215,Équipement!D:E,2,FALSE),"")</f>
        <v/>
      </c>
      <c r="L215" s="21"/>
      <c r="M215" s="21" t="e">
        <f>VLOOKUP(Carac[[#This Row],[Équipement (Zone + Voie)]],Équipement!D:H,5,FALSE)</f>
        <v>#N/A</v>
      </c>
      <c r="N215" s="25">
        <f>IFERROR(IF(Carac[[#This Row],[Fréquence]]="ponctuel",Carac[[#This Row],[Masse 
(kg) ]],Carac[[#This Row],[Masse 
(kg) ]]*Carac[[#This Row],[Facteur d''annualisation]]),0)</f>
        <v>0</v>
      </c>
    </row>
    <row r="216" spans="4:14" ht="19.899999999999999" customHeight="1" x14ac:dyDescent="0.35">
      <c r="D216" s="66"/>
      <c r="E216" s="19"/>
      <c r="F216" s="76" t="str">
        <f>IFERROR(INDEX(Équipement!C:C,MATCH(Carac[[#This Row],[Équipement (Zone + Voie)]],Équipement!D:D,0)),"")</f>
        <v/>
      </c>
      <c r="G216" s="17" t="str">
        <f>IFERROR(INDEX('Grille de tri'!C:C,MATCH(Pesée!C216,'Grille de tri'!B:B,0)),"")</f>
        <v/>
      </c>
      <c r="H216" s="17" t="str">
        <f>IF(Carac[[#This Row],[Voie de collecte actuelle]]=Carac[[#This Row],[Voie de collecte recommandée]],"bien trié","mal trié")</f>
        <v>bien trié</v>
      </c>
      <c r="I216" s="17" t="str">
        <f>IFERROR(INDEX('Voies de collecte'!C:C,MATCH(Carac[[#This Row],[Voie de collecte actuelle]],'Voies de collecte'!B:B,0)),"")</f>
        <v/>
      </c>
      <c r="J216" s="17" t="str">
        <f>IFERROR(INDEX('Voies de collecte'!C:C,MATCH(Carac[[#This Row],[Voie de collecte recommandée]],'Voies de collecte'!B:B,0)),"")</f>
        <v/>
      </c>
      <c r="K216" s="18" t="str">
        <f>IFERROR(VLOOKUP(B216,Équipement!D:E,2,FALSE),"")</f>
        <v/>
      </c>
      <c r="L216" s="21"/>
      <c r="M216" s="21" t="e">
        <f>VLOOKUP(Carac[[#This Row],[Équipement (Zone + Voie)]],Équipement!D:H,5,FALSE)</f>
        <v>#N/A</v>
      </c>
      <c r="N216" s="25">
        <f>IFERROR(IF(Carac[[#This Row],[Fréquence]]="ponctuel",Carac[[#This Row],[Masse 
(kg) ]],Carac[[#This Row],[Masse 
(kg) ]]*Carac[[#This Row],[Facteur d''annualisation]]),0)</f>
        <v>0</v>
      </c>
    </row>
    <row r="217" spans="4:14" ht="19.899999999999999" customHeight="1" x14ac:dyDescent="0.35">
      <c r="D217" s="66"/>
      <c r="E217" s="19"/>
      <c r="F217" s="76" t="str">
        <f>IFERROR(INDEX(Équipement!C:C,MATCH(Carac[[#This Row],[Équipement (Zone + Voie)]],Équipement!D:D,0)),"")</f>
        <v/>
      </c>
      <c r="G217" s="17" t="str">
        <f>IFERROR(INDEX('Grille de tri'!C:C,MATCH(Pesée!C217,'Grille de tri'!B:B,0)),"")</f>
        <v/>
      </c>
      <c r="H217" s="17" t="str">
        <f>IF(Carac[[#This Row],[Voie de collecte actuelle]]=Carac[[#This Row],[Voie de collecte recommandée]],"bien trié","mal trié")</f>
        <v>bien trié</v>
      </c>
      <c r="I217" s="17" t="str">
        <f>IFERROR(INDEX('Voies de collecte'!C:C,MATCH(Carac[[#This Row],[Voie de collecte actuelle]],'Voies de collecte'!B:B,0)),"")</f>
        <v/>
      </c>
      <c r="J217" s="17" t="str">
        <f>IFERROR(INDEX('Voies de collecte'!C:C,MATCH(Carac[[#This Row],[Voie de collecte recommandée]],'Voies de collecte'!B:B,0)),"")</f>
        <v/>
      </c>
      <c r="K217" s="18" t="str">
        <f>IFERROR(VLOOKUP(B217,Équipement!D:E,2,FALSE),"")</f>
        <v/>
      </c>
      <c r="L217" s="21"/>
      <c r="M217" s="21" t="e">
        <f>VLOOKUP(Carac[[#This Row],[Équipement (Zone + Voie)]],Équipement!D:H,5,FALSE)</f>
        <v>#N/A</v>
      </c>
      <c r="N217" s="25">
        <f>IFERROR(IF(Carac[[#This Row],[Fréquence]]="ponctuel",Carac[[#This Row],[Masse 
(kg) ]],Carac[[#This Row],[Masse 
(kg) ]]*Carac[[#This Row],[Facteur d''annualisation]]),0)</f>
        <v>0</v>
      </c>
    </row>
    <row r="218" spans="4:14" ht="19.899999999999999" customHeight="1" x14ac:dyDescent="0.35">
      <c r="D218" s="66"/>
      <c r="E218" s="19"/>
      <c r="F218" s="76" t="str">
        <f>IFERROR(INDEX(Équipement!C:C,MATCH(Carac[[#This Row],[Équipement (Zone + Voie)]],Équipement!D:D,0)),"")</f>
        <v/>
      </c>
      <c r="G218" s="17" t="str">
        <f>IFERROR(INDEX('Grille de tri'!C:C,MATCH(Pesée!C218,'Grille de tri'!B:B,0)),"")</f>
        <v/>
      </c>
      <c r="H218" s="17" t="str">
        <f>IF(Carac[[#This Row],[Voie de collecte actuelle]]=Carac[[#This Row],[Voie de collecte recommandée]],"bien trié","mal trié")</f>
        <v>bien trié</v>
      </c>
      <c r="I218" s="17" t="str">
        <f>IFERROR(INDEX('Voies de collecte'!C:C,MATCH(Carac[[#This Row],[Voie de collecte actuelle]],'Voies de collecte'!B:B,0)),"")</f>
        <v/>
      </c>
      <c r="J218" s="17" t="str">
        <f>IFERROR(INDEX('Voies de collecte'!C:C,MATCH(Carac[[#This Row],[Voie de collecte recommandée]],'Voies de collecte'!B:B,0)),"")</f>
        <v/>
      </c>
      <c r="K218" s="18" t="str">
        <f>IFERROR(VLOOKUP(B218,Équipement!D:E,2,FALSE),"")</f>
        <v/>
      </c>
      <c r="L218" s="21"/>
      <c r="M218" s="21" t="e">
        <f>VLOOKUP(Carac[[#This Row],[Équipement (Zone + Voie)]],Équipement!D:H,5,FALSE)</f>
        <v>#N/A</v>
      </c>
      <c r="N218" s="25">
        <f>IFERROR(IF(Carac[[#This Row],[Fréquence]]="ponctuel",Carac[[#This Row],[Masse 
(kg) ]],Carac[[#This Row],[Masse 
(kg) ]]*Carac[[#This Row],[Facteur d''annualisation]]),0)</f>
        <v>0</v>
      </c>
    </row>
    <row r="219" spans="4:14" ht="19.899999999999999" customHeight="1" x14ac:dyDescent="0.35">
      <c r="D219" s="66"/>
      <c r="E219" s="19"/>
      <c r="F219" s="76" t="str">
        <f>IFERROR(INDEX(Équipement!C:C,MATCH(Carac[[#This Row],[Équipement (Zone + Voie)]],Équipement!D:D,0)),"")</f>
        <v/>
      </c>
      <c r="G219" s="17" t="str">
        <f>IFERROR(INDEX('Grille de tri'!C:C,MATCH(Pesée!C219,'Grille de tri'!B:B,0)),"")</f>
        <v/>
      </c>
      <c r="H219" s="17" t="str">
        <f>IF(Carac[[#This Row],[Voie de collecte actuelle]]=Carac[[#This Row],[Voie de collecte recommandée]],"bien trié","mal trié")</f>
        <v>bien trié</v>
      </c>
      <c r="I219" s="17" t="str">
        <f>IFERROR(INDEX('Voies de collecte'!C:C,MATCH(Carac[[#This Row],[Voie de collecte actuelle]],'Voies de collecte'!B:B,0)),"")</f>
        <v/>
      </c>
      <c r="J219" s="17" t="str">
        <f>IFERROR(INDEX('Voies de collecte'!C:C,MATCH(Carac[[#This Row],[Voie de collecte recommandée]],'Voies de collecte'!B:B,0)),"")</f>
        <v/>
      </c>
      <c r="K219" s="18" t="str">
        <f>IFERROR(VLOOKUP(B219,Équipement!D:E,2,FALSE),"")</f>
        <v/>
      </c>
      <c r="L219" s="21"/>
      <c r="M219" s="21" t="e">
        <f>VLOOKUP(Carac[[#This Row],[Équipement (Zone + Voie)]],Équipement!D:H,5,FALSE)</f>
        <v>#N/A</v>
      </c>
      <c r="N219" s="25">
        <f>IFERROR(IF(Carac[[#This Row],[Fréquence]]="ponctuel",Carac[[#This Row],[Masse 
(kg) ]],Carac[[#This Row],[Masse 
(kg) ]]*Carac[[#This Row],[Facteur d''annualisation]]),0)</f>
        <v>0</v>
      </c>
    </row>
    <row r="220" spans="4:14" ht="19.899999999999999" customHeight="1" x14ac:dyDescent="0.35">
      <c r="D220" s="66"/>
      <c r="E220" s="19"/>
      <c r="F220" s="76" t="str">
        <f>IFERROR(INDEX(Équipement!C:C,MATCH(Carac[[#This Row],[Équipement (Zone + Voie)]],Équipement!D:D,0)),"")</f>
        <v/>
      </c>
      <c r="G220" s="17" t="str">
        <f>IFERROR(INDEX('Grille de tri'!C:C,MATCH(Pesée!C220,'Grille de tri'!B:B,0)),"")</f>
        <v/>
      </c>
      <c r="H220" s="17" t="str">
        <f>IF(Carac[[#This Row],[Voie de collecte actuelle]]=Carac[[#This Row],[Voie de collecte recommandée]],"bien trié","mal trié")</f>
        <v>bien trié</v>
      </c>
      <c r="I220" s="17" t="str">
        <f>IFERROR(INDEX('Voies de collecte'!C:C,MATCH(Carac[[#This Row],[Voie de collecte actuelle]],'Voies de collecte'!B:B,0)),"")</f>
        <v/>
      </c>
      <c r="J220" s="17" t="str">
        <f>IFERROR(INDEX('Voies de collecte'!C:C,MATCH(Carac[[#This Row],[Voie de collecte recommandée]],'Voies de collecte'!B:B,0)),"")</f>
        <v/>
      </c>
      <c r="K220" s="18" t="str">
        <f>IFERROR(VLOOKUP(B220,Équipement!D:E,2,FALSE),"")</f>
        <v/>
      </c>
      <c r="L220" s="21"/>
      <c r="M220" s="21" t="e">
        <f>VLOOKUP(Carac[[#This Row],[Équipement (Zone + Voie)]],Équipement!D:H,5,FALSE)</f>
        <v>#N/A</v>
      </c>
      <c r="N220" s="25">
        <f>IFERROR(IF(Carac[[#This Row],[Fréquence]]="ponctuel",Carac[[#This Row],[Masse 
(kg) ]],Carac[[#This Row],[Masse 
(kg) ]]*Carac[[#This Row],[Facteur d''annualisation]]),0)</f>
        <v>0</v>
      </c>
    </row>
    <row r="221" spans="4:14" ht="19.899999999999999" customHeight="1" x14ac:dyDescent="0.35">
      <c r="D221" s="66"/>
      <c r="E221" s="19"/>
      <c r="F221" s="76" t="str">
        <f>IFERROR(INDEX(Équipement!C:C,MATCH(Carac[[#This Row],[Équipement (Zone + Voie)]],Équipement!D:D,0)),"")</f>
        <v/>
      </c>
      <c r="G221" s="17" t="str">
        <f>IFERROR(INDEX('Grille de tri'!C:C,MATCH(Pesée!C221,'Grille de tri'!B:B,0)),"")</f>
        <v/>
      </c>
      <c r="H221" s="17" t="str">
        <f>IF(Carac[[#This Row],[Voie de collecte actuelle]]=Carac[[#This Row],[Voie de collecte recommandée]],"bien trié","mal trié")</f>
        <v>bien trié</v>
      </c>
      <c r="I221" s="17" t="str">
        <f>IFERROR(INDEX('Voies de collecte'!C:C,MATCH(Carac[[#This Row],[Voie de collecte actuelle]],'Voies de collecte'!B:B,0)),"")</f>
        <v/>
      </c>
      <c r="J221" s="17" t="str">
        <f>IFERROR(INDEX('Voies de collecte'!C:C,MATCH(Carac[[#This Row],[Voie de collecte recommandée]],'Voies de collecte'!B:B,0)),"")</f>
        <v/>
      </c>
      <c r="K221" s="18" t="str">
        <f>IFERROR(VLOOKUP(B221,Équipement!D:E,2,FALSE),"")</f>
        <v/>
      </c>
      <c r="L221" s="21"/>
      <c r="M221" s="21" t="e">
        <f>VLOOKUP(Carac[[#This Row],[Équipement (Zone + Voie)]],Équipement!D:H,5,FALSE)</f>
        <v>#N/A</v>
      </c>
      <c r="N221" s="25">
        <f>IFERROR(IF(Carac[[#This Row],[Fréquence]]="ponctuel",Carac[[#This Row],[Masse 
(kg) ]],Carac[[#This Row],[Masse 
(kg) ]]*Carac[[#This Row],[Facteur d''annualisation]]),0)</f>
        <v>0</v>
      </c>
    </row>
    <row r="222" spans="4:14" ht="19.899999999999999" customHeight="1" x14ac:dyDescent="0.35">
      <c r="D222" s="66"/>
      <c r="E222" s="19"/>
      <c r="F222" s="76" t="str">
        <f>IFERROR(INDEX(Équipement!C:C,MATCH(Carac[[#This Row],[Équipement (Zone + Voie)]],Équipement!D:D,0)),"")</f>
        <v/>
      </c>
      <c r="G222" s="17" t="str">
        <f>IFERROR(INDEX('Grille de tri'!C:C,MATCH(Pesée!C222,'Grille de tri'!B:B,0)),"")</f>
        <v/>
      </c>
      <c r="H222" s="17" t="str">
        <f>IF(Carac[[#This Row],[Voie de collecte actuelle]]=Carac[[#This Row],[Voie de collecte recommandée]],"bien trié","mal trié")</f>
        <v>bien trié</v>
      </c>
      <c r="I222" s="17" t="str">
        <f>IFERROR(INDEX('Voies de collecte'!C:C,MATCH(Carac[[#This Row],[Voie de collecte actuelle]],'Voies de collecte'!B:B,0)),"")</f>
        <v/>
      </c>
      <c r="J222" s="17" t="str">
        <f>IFERROR(INDEX('Voies de collecte'!C:C,MATCH(Carac[[#This Row],[Voie de collecte recommandée]],'Voies de collecte'!B:B,0)),"")</f>
        <v/>
      </c>
      <c r="K222" s="18" t="str">
        <f>IFERROR(VLOOKUP(B222,Équipement!D:E,2,FALSE),"")</f>
        <v/>
      </c>
      <c r="L222" s="21"/>
      <c r="M222" s="21" t="e">
        <f>VLOOKUP(Carac[[#This Row],[Équipement (Zone + Voie)]],Équipement!D:H,5,FALSE)</f>
        <v>#N/A</v>
      </c>
      <c r="N222" s="25">
        <f>IFERROR(IF(Carac[[#This Row],[Fréquence]]="ponctuel",Carac[[#This Row],[Masse 
(kg) ]],Carac[[#This Row],[Masse 
(kg) ]]*Carac[[#This Row],[Facteur d''annualisation]]),0)</f>
        <v>0</v>
      </c>
    </row>
    <row r="223" spans="4:14" ht="19.899999999999999" customHeight="1" x14ac:dyDescent="0.35">
      <c r="D223" s="66"/>
      <c r="E223" s="19"/>
      <c r="F223" s="76" t="str">
        <f>IFERROR(INDEX(Équipement!C:C,MATCH(Carac[[#This Row],[Équipement (Zone + Voie)]],Équipement!D:D,0)),"")</f>
        <v/>
      </c>
      <c r="G223" s="17" t="str">
        <f>IFERROR(INDEX('Grille de tri'!C:C,MATCH(Pesée!C223,'Grille de tri'!B:B,0)),"")</f>
        <v/>
      </c>
      <c r="H223" s="17" t="str">
        <f>IF(Carac[[#This Row],[Voie de collecte actuelle]]=Carac[[#This Row],[Voie de collecte recommandée]],"bien trié","mal trié")</f>
        <v>bien trié</v>
      </c>
      <c r="I223" s="17" t="str">
        <f>IFERROR(INDEX('Voies de collecte'!C:C,MATCH(Carac[[#This Row],[Voie de collecte actuelle]],'Voies de collecte'!B:B,0)),"")</f>
        <v/>
      </c>
      <c r="J223" s="17" t="str">
        <f>IFERROR(INDEX('Voies de collecte'!C:C,MATCH(Carac[[#This Row],[Voie de collecte recommandée]],'Voies de collecte'!B:B,0)),"")</f>
        <v/>
      </c>
      <c r="K223" s="18" t="str">
        <f>IFERROR(VLOOKUP(B223,Équipement!D:E,2,FALSE),"")</f>
        <v/>
      </c>
      <c r="L223" s="21"/>
      <c r="M223" s="21" t="e">
        <f>VLOOKUP(Carac[[#This Row],[Équipement (Zone + Voie)]],Équipement!D:H,5,FALSE)</f>
        <v>#N/A</v>
      </c>
      <c r="N223" s="25">
        <f>IFERROR(IF(Carac[[#This Row],[Fréquence]]="ponctuel",Carac[[#This Row],[Masse 
(kg) ]],Carac[[#This Row],[Masse 
(kg) ]]*Carac[[#This Row],[Facteur d''annualisation]]),0)</f>
        <v>0</v>
      </c>
    </row>
    <row r="224" spans="4:14" ht="19.899999999999999" customHeight="1" x14ac:dyDescent="0.35">
      <c r="D224" s="66"/>
      <c r="E224" s="19"/>
      <c r="F224" s="76" t="str">
        <f>IFERROR(INDEX(Équipement!C:C,MATCH(Carac[[#This Row],[Équipement (Zone + Voie)]],Équipement!D:D,0)),"")</f>
        <v/>
      </c>
      <c r="G224" s="17" t="str">
        <f>IFERROR(INDEX('Grille de tri'!C:C,MATCH(Pesée!C224,'Grille de tri'!B:B,0)),"")</f>
        <v/>
      </c>
      <c r="H224" s="17" t="str">
        <f>IF(Carac[[#This Row],[Voie de collecte actuelle]]=Carac[[#This Row],[Voie de collecte recommandée]],"bien trié","mal trié")</f>
        <v>bien trié</v>
      </c>
      <c r="I224" s="17" t="str">
        <f>IFERROR(INDEX('Voies de collecte'!C:C,MATCH(Carac[[#This Row],[Voie de collecte actuelle]],'Voies de collecte'!B:B,0)),"")</f>
        <v/>
      </c>
      <c r="J224" s="17" t="str">
        <f>IFERROR(INDEX('Voies de collecte'!C:C,MATCH(Carac[[#This Row],[Voie de collecte recommandée]],'Voies de collecte'!B:B,0)),"")</f>
        <v/>
      </c>
      <c r="K224" s="18" t="str">
        <f>IFERROR(VLOOKUP(B224,Équipement!D:E,2,FALSE),"")</f>
        <v/>
      </c>
      <c r="L224" s="21"/>
      <c r="M224" s="21" t="e">
        <f>VLOOKUP(Carac[[#This Row],[Équipement (Zone + Voie)]],Équipement!D:H,5,FALSE)</f>
        <v>#N/A</v>
      </c>
      <c r="N224" s="25">
        <f>IFERROR(IF(Carac[[#This Row],[Fréquence]]="ponctuel",Carac[[#This Row],[Masse 
(kg) ]],Carac[[#This Row],[Masse 
(kg) ]]*Carac[[#This Row],[Facteur d''annualisation]]),0)</f>
        <v>0</v>
      </c>
    </row>
    <row r="225" spans="4:14" ht="19.899999999999999" customHeight="1" x14ac:dyDescent="0.35">
      <c r="D225" s="66"/>
      <c r="E225" s="19"/>
      <c r="F225" s="76" t="str">
        <f>IFERROR(INDEX(Équipement!C:C,MATCH(Carac[[#This Row],[Équipement (Zone + Voie)]],Équipement!D:D,0)),"")</f>
        <v/>
      </c>
      <c r="G225" s="17" t="str">
        <f>IFERROR(INDEX('Grille de tri'!C:C,MATCH(Pesée!C225,'Grille de tri'!B:B,0)),"")</f>
        <v/>
      </c>
      <c r="H225" s="17" t="str">
        <f>IF(Carac[[#This Row],[Voie de collecte actuelle]]=Carac[[#This Row],[Voie de collecte recommandée]],"bien trié","mal trié")</f>
        <v>bien trié</v>
      </c>
      <c r="I225" s="17" t="str">
        <f>IFERROR(INDEX('Voies de collecte'!C:C,MATCH(Carac[[#This Row],[Voie de collecte actuelle]],'Voies de collecte'!B:B,0)),"")</f>
        <v/>
      </c>
      <c r="J225" s="17" t="str">
        <f>IFERROR(INDEX('Voies de collecte'!C:C,MATCH(Carac[[#This Row],[Voie de collecte recommandée]],'Voies de collecte'!B:B,0)),"")</f>
        <v/>
      </c>
      <c r="K225" s="18" t="str">
        <f>IFERROR(VLOOKUP(B225,Équipement!D:E,2,FALSE),"")</f>
        <v/>
      </c>
      <c r="L225" s="21"/>
      <c r="M225" s="21" t="e">
        <f>VLOOKUP(Carac[[#This Row],[Équipement (Zone + Voie)]],Équipement!D:H,5,FALSE)</f>
        <v>#N/A</v>
      </c>
      <c r="N225" s="25">
        <f>IFERROR(IF(Carac[[#This Row],[Fréquence]]="ponctuel",Carac[[#This Row],[Masse 
(kg) ]],Carac[[#This Row],[Masse 
(kg) ]]*Carac[[#This Row],[Facteur d''annualisation]]),0)</f>
        <v>0</v>
      </c>
    </row>
    <row r="226" spans="4:14" ht="19.899999999999999" customHeight="1" x14ac:dyDescent="0.35">
      <c r="D226" s="66"/>
      <c r="E226" s="19"/>
      <c r="F226" s="76" t="str">
        <f>IFERROR(INDEX(Équipement!C:C,MATCH(Carac[[#This Row],[Équipement (Zone + Voie)]],Équipement!D:D,0)),"")</f>
        <v/>
      </c>
      <c r="G226" s="17" t="str">
        <f>IFERROR(INDEX('Grille de tri'!C:C,MATCH(Pesée!C226,'Grille de tri'!B:B,0)),"")</f>
        <v/>
      </c>
      <c r="H226" s="17" t="str">
        <f>IF(Carac[[#This Row],[Voie de collecte actuelle]]=Carac[[#This Row],[Voie de collecte recommandée]],"bien trié","mal trié")</f>
        <v>bien trié</v>
      </c>
      <c r="I226" s="17" t="str">
        <f>IFERROR(INDEX('Voies de collecte'!C:C,MATCH(Carac[[#This Row],[Voie de collecte actuelle]],'Voies de collecte'!B:B,0)),"")</f>
        <v/>
      </c>
      <c r="J226" s="17" t="str">
        <f>IFERROR(INDEX('Voies de collecte'!C:C,MATCH(Carac[[#This Row],[Voie de collecte recommandée]],'Voies de collecte'!B:B,0)),"")</f>
        <v/>
      </c>
      <c r="K226" s="18" t="str">
        <f>IFERROR(VLOOKUP(B226,Équipement!D:E,2,FALSE),"")</f>
        <v/>
      </c>
      <c r="L226" s="21"/>
      <c r="M226" s="21" t="e">
        <f>VLOOKUP(Carac[[#This Row],[Équipement (Zone + Voie)]],Équipement!D:H,5,FALSE)</f>
        <v>#N/A</v>
      </c>
      <c r="N226" s="25">
        <f>IFERROR(IF(Carac[[#This Row],[Fréquence]]="ponctuel",Carac[[#This Row],[Masse 
(kg) ]],Carac[[#This Row],[Masse 
(kg) ]]*Carac[[#This Row],[Facteur d''annualisation]]),0)</f>
        <v>0</v>
      </c>
    </row>
    <row r="227" spans="4:14" ht="19.899999999999999" customHeight="1" x14ac:dyDescent="0.35">
      <c r="D227" s="66"/>
      <c r="E227" s="19"/>
      <c r="F227" s="76" t="str">
        <f>IFERROR(INDEX(Équipement!C:C,MATCH(Carac[[#This Row],[Équipement (Zone + Voie)]],Équipement!D:D,0)),"")</f>
        <v/>
      </c>
      <c r="G227" s="17" t="str">
        <f>IFERROR(INDEX('Grille de tri'!C:C,MATCH(Pesée!C227,'Grille de tri'!B:B,0)),"")</f>
        <v/>
      </c>
      <c r="H227" s="17" t="str">
        <f>IF(Carac[[#This Row],[Voie de collecte actuelle]]=Carac[[#This Row],[Voie de collecte recommandée]],"bien trié","mal trié")</f>
        <v>bien trié</v>
      </c>
      <c r="I227" s="17" t="str">
        <f>IFERROR(INDEX('Voies de collecte'!C:C,MATCH(Carac[[#This Row],[Voie de collecte actuelle]],'Voies de collecte'!B:B,0)),"")</f>
        <v/>
      </c>
      <c r="J227" s="17" t="str">
        <f>IFERROR(INDEX('Voies de collecte'!C:C,MATCH(Carac[[#This Row],[Voie de collecte recommandée]],'Voies de collecte'!B:B,0)),"")</f>
        <v/>
      </c>
      <c r="K227" s="18" t="str">
        <f>IFERROR(VLOOKUP(B227,Équipement!D:E,2,FALSE),"")</f>
        <v/>
      </c>
      <c r="L227" s="21"/>
      <c r="M227" s="21" t="e">
        <f>VLOOKUP(Carac[[#This Row],[Équipement (Zone + Voie)]],Équipement!D:H,5,FALSE)</f>
        <v>#N/A</v>
      </c>
      <c r="N227" s="25">
        <f>IFERROR(IF(Carac[[#This Row],[Fréquence]]="ponctuel",Carac[[#This Row],[Masse 
(kg) ]],Carac[[#This Row],[Masse 
(kg) ]]*Carac[[#This Row],[Facteur d''annualisation]]),0)</f>
        <v>0</v>
      </c>
    </row>
    <row r="228" spans="4:14" ht="19.899999999999999" customHeight="1" x14ac:dyDescent="0.35">
      <c r="D228" s="66"/>
      <c r="E228" s="19"/>
      <c r="F228" s="76" t="str">
        <f>IFERROR(INDEX(Équipement!C:C,MATCH(Carac[[#This Row],[Équipement (Zone + Voie)]],Équipement!D:D,0)),"")</f>
        <v/>
      </c>
      <c r="G228" s="17" t="str">
        <f>IFERROR(INDEX('Grille de tri'!C:C,MATCH(Pesée!C228,'Grille de tri'!B:B,0)),"")</f>
        <v/>
      </c>
      <c r="H228" s="17" t="str">
        <f>IF(Carac[[#This Row],[Voie de collecte actuelle]]=Carac[[#This Row],[Voie de collecte recommandée]],"bien trié","mal trié")</f>
        <v>bien trié</v>
      </c>
      <c r="I228" s="17" t="str">
        <f>IFERROR(INDEX('Voies de collecte'!C:C,MATCH(Carac[[#This Row],[Voie de collecte actuelle]],'Voies de collecte'!B:B,0)),"")</f>
        <v/>
      </c>
      <c r="J228" s="17" t="str">
        <f>IFERROR(INDEX('Voies de collecte'!C:C,MATCH(Carac[[#This Row],[Voie de collecte recommandée]],'Voies de collecte'!B:B,0)),"")</f>
        <v/>
      </c>
      <c r="K228" s="18" t="str">
        <f>IFERROR(VLOOKUP(B228,Équipement!D:E,2,FALSE),"")</f>
        <v/>
      </c>
      <c r="L228" s="21"/>
      <c r="M228" s="21" t="e">
        <f>VLOOKUP(Carac[[#This Row],[Équipement (Zone + Voie)]],Équipement!D:H,5,FALSE)</f>
        <v>#N/A</v>
      </c>
      <c r="N228" s="25">
        <f>IFERROR(IF(Carac[[#This Row],[Fréquence]]="ponctuel",Carac[[#This Row],[Masse 
(kg) ]],Carac[[#This Row],[Masse 
(kg) ]]*Carac[[#This Row],[Facteur d''annualisation]]),0)</f>
        <v>0</v>
      </c>
    </row>
    <row r="229" spans="4:14" ht="19.899999999999999" customHeight="1" x14ac:dyDescent="0.35">
      <c r="D229" s="66"/>
      <c r="E229" s="19"/>
      <c r="F229" s="76" t="str">
        <f>IFERROR(INDEX(Équipement!C:C,MATCH(Carac[[#This Row],[Équipement (Zone + Voie)]],Équipement!D:D,0)),"")</f>
        <v/>
      </c>
      <c r="G229" s="17" t="str">
        <f>IFERROR(INDEX('Grille de tri'!C:C,MATCH(Pesée!C229,'Grille de tri'!B:B,0)),"")</f>
        <v/>
      </c>
      <c r="H229" s="17" t="str">
        <f>IF(Carac[[#This Row],[Voie de collecte actuelle]]=Carac[[#This Row],[Voie de collecte recommandée]],"bien trié","mal trié")</f>
        <v>bien trié</v>
      </c>
      <c r="I229" s="17" t="str">
        <f>IFERROR(INDEX('Voies de collecte'!C:C,MATCH(Carac[[#This Row],[Voie de collecte actuelle]],'Voies de collecte'!B:B,0)),"")</f>
        <v/>
      </c>
      <c r="J229" s="17" t="str">
        <f>IFERROR(INDEX('Voies de collecte'!C:C,MATCH(Carac[[#This Row],[Voie de collecte recommandée]],'Voies de collecte'!B:B,0)),"")</f>
        <v/>
      </c>
      <c r="K229" s="18" t="str">
        <f>IFERROR(VLOOKUP(B229,Équipement!D:E,2,FALSE),"")</f>
        <v/>
      </c>
      <c r="L229" s="21"/>
      <c r="M229" s="21" t="e">
        <f>VLOOKUP(Carac[[#This Row],[Équipement (Zone + Voie)]],Équipement!D:H,5,FALSE)</f>
        <v>#N/A</v>
      </c>
      <c r="N229" s="25">
        <f>IFERROR(IF(Carac[[#This Row],[Fréquence]]="ponctuel",Carac[[#This Row],[Masse 
(kg) ]],Carac[[#This Row],[Masse 
(kg) ]]*Carac[[#This Row],[Facteur d''annualisation]]),0)</f>
        <v>0</v>
      </c>
    </row>
    <row r="230" spans="4:14" ht="19.899999999999999" customHeight="1" x14ac:dyDescent="0.35">
      <c r="D230" s="66"/>
      <c r="E230" s="19"/>
      <c r="F230" s="76" t="str">
        <f>IFERROR(INDEX(Équipement!C:C,MATCH(Carac[[#This Row],[Équipement (Zone + Voie)]],Équipement!D:D,0)),"")</f>
        <v/>
      </c>
      <c r="G230" s="17" t="str">
        <f>IFERROR(INDEX('Grille de tri'!C:C,MATCH(Pesée!C230,'Grille de tri'!B:B,0)),"")</f>
        <v/>
      </c>
      <c r="H230" s="17" t="str">
        <f>IF(Carac[[#This Row],[Voie de collecte actuelle]]=Carac[[#This Row],[Voie de collecte recommandée]],"bien trié","mal trié")</f>
        <v>bien trié</v>
      </c>
      <c r="I230" s="17" t="str">
        <f>IFERROR(INDEX('Voies de collecte'!C:C,MATCH(Carac[[#This Row],[Voie de collecte actuelle]],'Voies de collecte'!B:B,0)),"")</f>
        <v/>
      </c>
      <c r="J230" s="17" t="str">
        <f>IFERROR(INDEX('Voies de collecte'!C:C,MATCH(Carac[[#This Row],[Voie de collecte recommandée]],'Voies de collecte'!B:B,0)),"")</f>
        <v/>
      </c>
      <c r="K230" s="18" t="str">
        <f>IFERROR(VLOOKUP(B230,Équipement!D:E,2,FALSE),"")</f>
        <v/>
      </c>
      <c r="L230" s="21"/>
      <c r="M230" s="21" t="e">
        <f>VLOOKUP(Carac[[#This Row],[Équipement (Zone + Voie)]],Équipement!D:H,5,FALSE)</f>
        <v>#N/A</v>
      </c>
      <c r="N230" s="25">
        <f>IFERROR(IF(Carac[[#This Row],[Fréquence]]="ponctuel",Carac[[#This Row],[Masse 
(kg) ]],Carac[[#This Row],[Masse 
(kg) ]]*Carac[[#This Row],[Facteur d''annualisation]]),0)</f>
        <v>0</v>
      </c>
    </row>
    <row r="231" spans="4:14" ht="19.899999999999999" customHeight="1" x14ac:dyDescent="0.35">
      <c r="D231" s="66"/>
      <c r="E231" s="19"/>
      <c r="F231" s="76" t="str">
        <f>IFERROR(INDEX(Équipement!C:C,MATCH(Carac[[#This Row],[Équipement (Zone + Voie)]],Équipement!D:D,0)),"")</f>
        <v/>
      </c>
      <c r="G231" s="17" t="str">
        <f>IFERROR(INDEX('Grille de tri'!C:C,MATCH(Pesée!C231,'Grille de tri'!B:B,0)),"")</f>
        <v/>
      </c>
      <c r="H231" s="17" t="str">
        <f>IF(Carac[[#This Row],[Voie de collecte actuelle]]=Carac[[#This Row],[Voie de collecte recommandée]],"bien trié","mal trié")</f>
        <v>bien trié</v>
      </c>
      <c r="I231" s="17" t="str">
        <f>IFERROR(INDEX('Voies de collecte'!C:C,MATCH(Carac[[#This Row],[Voie de collecte actuelle]],'Voies de collecte'!B:B,0)),"")</f>
        <v/>
      </c>
      <c r="J231" s="17" t="str">
        <f>IFERROR(INDEX('Voies de collecte'!C:C,MATCH(Carac[[#This Row],[Voie de collecte recommandée]],'Voies de collecte'!B:B,0)),"")</f>
        <v/>
      </c>
      <c r="K231" s="18" t="str">
        <f>IFERROR(VLOOKUP(B231,Équipement!D:E,2,FALSE),"")</f>
        <v/>
      </c>
      <c r="L231" s="21"/>
      <c r="M231" s="21" t="e">
        <f>VLOOKUP(Carac[[#This Row],[Équipement (Zone + Voie)]],Équipement!D:H,5,FALSE)</f>
        <v>#N/A</v>
      </c>
      <c r="N231" s="25">
        <f>IFERROR(IF(Carac[[#This Row],[Fréquence]]="ponctuel",Carac[[#This Row],[Masse 
(kg) ]],Carac[[#This Row],[Masse 
(kg) ]]*Carac[[#This Row],[Facteur d''annualisation]]),0)</f>
        <v>0</v>
      </c>
    </row>
    <row r="232" spans="4:14" ht="19.899999999999999" customHeight="1" x14ac:dyDescent="0.35">
      <c r="D232" s="66"/>
      <c r="E232" s="19"/>
      <c r="F232" s="76" t="str">
        <f>IFERROR(INDEX(Équipement!C:C,MATCH(Carac[[#This Row],[Équipement (Zone + Voie)]],Équipement!D:D,0)),"")</f>
        <v/>
      </c>
      <c r="G232" s="17" t="str">
        <f>IFERROR(INDEX('Grille de tri'!C:C,MATCH(Pesée!C232,'Grille de tri'!B:B,0)),"")</f>
        <v/>
      </c>
      <c r="H232" s="17" t="str">
        <f>IF(Carac[[#This Row],[Voie de collecte actuelle]]=Carac[[#This Row],[Voie de collecte recommandée]],"bien trié","mal trié")</f>
        <v>bien trié</v>
      </c>
      <c r="I232" s="17" t="str">
        <f>IFERROR(INDEX('Voies de collecte'!C:C,MATCH(Carac[[#This Row],[Voie de collecte actuelle]],'Voies de collecte'!B:B,0)),"")</f>
        <v/>
      </c>
      <c r="J232" s="17" t="str">
        <f>IFERROR(INDEX('Voies de collecte'!C:C,MATCH(Carac[[#This Row],[Voie de collecte recommandée]],'Voies de collecte'!B:B,0)),"")</f>
        <v/>
      </c>
      <c r="K232" s="18" t="str">
        <f>IFERROR(VLOOKUP(B232,Équipement!D:E,2,FALSE),"")</f>
        <v/>
      </c>
      <c r="L232" s="21"/>
      <c r="M232" s="21" t="e">
        <f>VLOOKUP(Carac[[#This Row],[Équipement (Zone + Voie)]],Équipement!D:H,5,FALSE)</f>
        <v>#N/A</v>
      </c>
      <c r="N232" s="25">
        <f>IFERROR(IF(Carac[[#This Row],[Fréquence]]="ponctuel",Carac[[#This Row],[Masse 
(kg) ]],Carac[[#This Row],[Masse 
(kg) ]]*Carac[[#This Row],[Facteur d''annualisation]]),0)</f>
        <v>0</v>
      </c>
    </row>
    <row r="233" spans="4:14" ht="19.899999999999999" customHeight="1" x14ac:dyDescent="0.35">
      <c r="D233" s="66"/>
      <c r="E233" s="19"/>
      <c r="F233" s="76" t="str">
        <f>IFERROR(INDEX(Équipement!C:C,MATCH(Carac[[#This Row],[Équipement (Zone + Voie)]],Équipement!D:D,0)),"")</f>
        <v/>
      </c>
      <c r="G233" s="17" t="str">
        <f>IFERROR(INDEX('Grille de tri'!C:C,MATCH(Pesée!C233,'Grille de tri'!B:B,0)),"")</f>
        <v/>
      </c>
      <c r="H233" s="17" t="str">
        <f>IF(Carac[[#This Row],[Voie de collecte actuelle]]=Carac[[#This Row],[Voie de collecte recommandée]],"bien trié","mal trié")</f>
        <v>bien trié</v>
      </c>
      <c r="I233" s="17" t="str">
        <f>IFERROR(INDEX('Voies de collecte'!C:C,MATCH(Carac[[#This Row],[Voie de collecte actuelle]],'Voies de collecte'!B:B,0)),"")</f>
        <v/>
      </c>
      <c r="J233" s="17" t="str">
        <f>IFERROR(INDEX('Voies de collecte'!C:C,MATCH(Carac[[#This Row],[Voie de collecte recommandée]],'Voies de collecte'!B:B,0)),"")</f>
        <v/>
      </c>
      <c r="K233" s="18" t="str">
        <f>IFERROR(VLOOKUP(B233,Équipement!D:E,2,FALSE),"")</f>
        <v/>
      </c>
      <c r="L233" s="21"/>
      <c r="M233" s="21" t="e">
        <f>VLOOKUP(Carac[[#This Row],[Équipement (Zone + Voie)]],Équipement!D:H,5,FALSE)</f>
        <v>#N/A</v>
      </c>
      <c r="N233" s="25">
        <f>IFERROR(IF(Carac[[#This Row],[Fréquence]]="ponctuel",Carac[[#This Row],[Masse 
(kg) ]],Carac[[#This Row],[Masse 
(kg) ]]*Carac[[#This Row],[Facteur d''annualisation]]),0)</f>
        <v>0</v>
      </c>
    </row>
    <row r="234" spans="4:14" ht="19.899999999999999" customHeight="1" x14ac:dyDescent="0.35">
      <c r="D234" s="66"/>
      <c r="E234" s="19"/>
      <c r="F234" s="76" t="str">
        <f>IFERROR(INDEX(Équipement!C:C,MATCH(Carac[[#This Row],[Équipement (Zone + Voie)]],Équipement!D:D,0)),"")</f>
        <v/>
      </c>
      <c r="G234" s="17" t="str">
        <f>IFERROR(INDEX('Grille de tri'!C:C,MATCH(Pesée!C234,'Grille de tri'!B:B,0)),"")</f>
        <v/>
      </c>
      <c r="H234" s="17" t="str">
        <f>IF(Carac[[#This Row],[Voie de collecte actuelle]]=Carac[[#This Row],[Voie de collecte recommandée]],"bien trié","mal trié")</f>
        <v>bien trié</v>
      </c>
      <c r="I234" s="17" t="str">
        <f>IFERROR(INDEX('Voies de collecte'!C:C,MATCH(Carac[[#This Row],[Voie de collecte actuelle]],'Voies de collecte'!B:B,0)),"")</f>
        <v/>
      </c>
      <c r="J234" s="17" t="str">
        <f>IFERROR(INDEX('Voies de collecte'!C:C,MATCH(Carac[[#This Row],[Voie de collecte recommandée]],'Voies de collecte'!B:B,0)),"")</f>
        <v/>
      </c>
      <c r="K234" s="18" t="str">
        <f>IFERROR(VLOOKUP(B234,Équipement!D:E,2,FALSE),"")</f>
        <v/>
      </c>
      <c r="L234" s="21"/>
      <c r="M234" s="21" t="e">
        <f>VLOOKUP(Carac[[#This Row],[Équipement (Zone + Voie)]],Équipement!D:H,5,FALSE)</f>
        <v>#N/A</v>
      </c>
      <c r="N234" s="25">
        <f>IFERROR(IF(Carac[[#This Row],[Fréquence]]="ponctuel",Carac[[#This Row],[Masse 
(kg) ]],Carac[[#This Row],[Masse 
(kg) ]]*Carac[[#This Row],[Facteur d''annualisation]]),0)</f>
        <v>0</v>
      </c>
    </row>
    <row r="235" spans="4:14" ht="19.899999999999999" customHeight="1" x14ac:dyDescent="0.35">
      <c r="D235" s="66"/>
      <c r="E235" s="19"/>
      <c r="F235" s="76" t="str">
        <f>IFERROR(INDEX(Équipement!C:C,MATCH(Carac[[#This Row],[Équipement (Zone + Voie)]],Équipement!D:D,0)),"")</f>
        <v/>
      </c>
      <c r="G235" s="17" t="str">
        <f>IFERROR(INDEX('Grille de tri'!C:C,MATCH(Pesée!C235,'Grille de tri'!B:B,0)),"")</f>
        <v/>
      </c>
      <c r="H235" s="17" t="str">
        <f>IF(Carac[[#This Row],[Voie de collecte actuelle]]=Carac[[#This Row],[Voie de collecte recommandée]],"bien trié","mal trié")</f>
        <v>bien trié</v>
      </c>
      <c r="I235" s="17" t="str">
        <f>IFERROR(INDEX('Voies de collecte'!C:C,MATCH(Carac[[#This Row],[Voie de collecte actuelle]],'Voies de collecte'!B:B,0)),"")</f>
        <v/>
      </c>
      <c r="J235" s="17" t="str">
        <f>IFERROR(INDEX('Voies de collecte'!C:C,MATCH(Carac[[#This Row],[Voie de collecte recommandée]],'Voies de collecte'!B:B,0)),"")</f>
        <v/>
      </c>
      <c r="K235" s="18" t="str">
        <f>IFERROR(VLOOKUP(B235,Équipement!D:E,2,FALSE),"")</f>
        <v/>
      </c>
      <c r="L235" s="21"/>
      <c r="M235" s="21" t="e">
        <f>VLOOKUP(Carac[[#This Row],[Équipement (Zone + Voie)]],Équipement!D:H,5,FALSE)</f>
        <v>#N/A</v>
      </c>
      <c r="N235" s="25">
        <f>IFERROR(IF(Carac[[#This Row],[Fréquence]]="ponctuel",Carac[[#This Row],[Masse 
(kg) ]],Carac[[#This Row],[Masse 
(kg) ]]*Carac[[#This Row],[Facteur d''annualisation]]),0)</f>
        <v>0</v>
      </c>
    </row>
    <row r="236" spans="4:14" ht="19.899999999999999" customHeight="1" x14ac:dyDescent="0.35">
      <c r="D236" s="66"/>
      <c r="E236" s="19"/>
      <c r="F236" s="76" t="str">
        <f>IFERROR(INDEX(Équipement!C:C,MATCH(Carac[[#This Row],[Équipement (Zone + Voie)]],Équipement!D:D,0)),"")</f>
        <v/>
      </c>
      <c r="G236" s="17" t="str">
        <f>IFERROR(INDEX('Grille de tri'!C:C,MATCH(Pesée!C236,'Grille de tri'!B:B,0)),"")</f>
        <v/>
      </c>
      <c r="H236" s="17" t="str">
        <f>IF(Carac[[#This Row],[Voie de collecte actuelle]]=Carac[[#This Row],[Voie de collecte recommandée]],"bien trié","mal trié")</f>
        <v>bien trié</v>
      </c>
      <c r="I236" s="17" t="str">
        <f>IFERROR(INDEX('Voies de collecte'!C:C,MATCH(Carac[[#This Row],[Voie de collecte actuelle]],'Voies de collecte'!B:B,0)),"")</f>
        <v/>
      </c>
      <c r="J236" s="17" t="str">
        <f>IFERROR(INDEX('Voies de collecte'!C:C,MATCH(Carac[[#This Row],[Voie de collecte recommandée]],'Voies de collecte'!B:B,0)),"")</f>
        <v/>
      </c>
      <c r="K236" s="18" t="str">
        <f>IFERROR(VLOOKUP(B236,Équipement!D:E,2,FALSE),"")</f>
        <v/>
      </c>
      <c r="L236" s="21"/>
      <c r="M236" s="21" t="e">
        <f>VLOOKUP(Carac[[#This Row],[Équipement (Zone + Voie)]],Équipement!D:H,5,FALSE)</f>
        <v>#N/A</v>
      </c>
      <c r="N236" s="25">
        <f>IFERROR(IF(Carac[[#This Row],[Fréquence]]="ponctuel",Carac[[#This Row],[Masse 
(kg) ]],Carac[[#This Row],[Masse 
(kg) ]]*Carac[[#This Row],[Facteur d''annualisation]]),0)</f>
        <v>0</v>
      </c>
    </row>
    <row r="237" spans="4:14" ht="19.899999999999999" customHeight="1" x14ac:dyDescent="0.35">
      <c r="D237" s="66"/>
      <c r="E237" s="19"/>
      <c r="F237" s="76" t="str">
        <f>IFERROR(INDEX(Équipement!C:C,MATCH(Carac[[#This Row],[Équipement (Zone + Voie)]],Équipement!D:D,0)),"")</f>
        <v/>
      </c>
      <c r="G237" s="17" t="str">
        <f>IFERROR(INDEX('Grille de tri'!C:C,MATCH(Pesée!C237,'Grille de tri'!B:B,0)),"")</f>
        <v/>
      </c>
      <c r="H237" s="17" t="str">
        <f>IF(Carac[[#This Row],[Voie de collecte actuelle]]=Carac[[#This Row],[Voie de collecte recommandée]],"bien trié","mal trié")</f>
        <v>bien trié</v>
      </c>
      <c r="I237" s="17" t="str">
        <f>IFERROR(INDEX('Voies de collecte'!C:C,MATCH(Carac[[#This Row],[Voie de collecte actuelle]],'Voies de collecte'!B:B,0)),"")</f>
        <v/>
      </c>
      <c r="J237" s="17" t="str">
        <f>IFERROR(INDEX('Voies de collecte'!C:C,MATCH(Carac[[#This Row],[Voie de collecte recommandée]],'Voies de collecte'!B:B,0)),"")</f>
        <v/>
      </c>
      <c r="K237" s="18" t="str">
        <f>IFERROR(VLOOKUP(B237,Équipement!D:E,2,FALSE),"")</f>
        <v/>
      </c>
      <c r="L237" s="21"/>
      <c r="M237" s="21" t="e">
        <f>VLOOKUP(Carac[[#This Row],[Équipement (Zone + Voie)]],Équipement!D:H,5,FALSE)</f>
        <v>#N/A</v>
      </c>
      <c r="N237" s="25">
        <f>IFERROR(IF(Carac[[#This Row],[Fréquence]]="ponctuel",Carac[[#This Row],[Masse 
(kg) ]],Carac[[#This Row],[Masse 
(kg) ]]*Carac[[#This Row],[Facteur d''annualisation]]),0)</f>
        <v>0</v>
      </c>
    </row>
    <row r="238" spans="4:14" ht="19.899999999999999" customHeight="1" x14ac:dyDescent="0.35">
      <c r="D238" s="66"/>
      <c r="E238" s="19"/>
      <c r="F238" s="76" t="str">
        <f>IFERROR(INDEX(Équipement!C:C,MATCH(Carac[[#This Row],[Équipement (Zone + Voie)]],Équipement!D:D,0)),"")</f>
        <v/>
      </c>
      <c r="G238" s="17" t="str">
        <f>IFERROR(INDEX('Grille de tri'!C:C,MATCH(Pesée!C238,'Grille de tri'!B:B,0)),"")</f>
        <v/>
      </c>
      <c r="H238" s="17" t="str">
        <f>IF(Carac[[#This Row],[Voie de collecte actuelle]]=Carac[[#This Row],[Voie de collecte recommandée]],"bien trié","mal trié")</f>
        <v>bien trié</v>
      </c>
      <c r="I238" s="17" t="str">
        <f>IFERROR(INDEX('Voies de collecte'!C:C,MATCH(Carac[[#This Row],[Voie de collecte actuelle]],'Voies de collecte'!B:B,0)),"")</f>
        <v/>
      </c>
      <c r="J238" s="17" t="str">
        <f>IFERROR(INDEX('Voies de collecte'!C:C,MATCH(Carac[[#This Row],[Voie de collecte recommandée]],'Voies de collecte'!B:B,0)),"")</f>
        <v/>
      </c>
      <c r="K238" s="18" t="str">
        <f>IFERROR(VLOOKUP(B238,Équipement!D:E,2,FALSE),"")</f>
        <v/>
      </c>
      <c r="L238" s="21"/>
      <c r="M238" s="21" t="e">
        <f>VLOOKUP(Carac[[#This Row],[Équipement (Zone + Voie)]],Équipement!D:H,5,FALSE)</f>
        <v>#N/A</v>
      </c>
      <c r="N238" s="25">
        <f>IFERROR(IF(Carac[[#This Row],[Fréquence]]="ponctuel",Carac[[#This Row],[Masse 
(kg) ]],Carac[[#This Row],[Masse 
(kg) ]]*Carac[[#This Row],[Facteur d''annualisation]]),0)</f>
        <v>0</v>
      </c>
    </row>
    <row r="239" spans="4:14" ht="19.899999999999999" customHeight="1" x14ac:dyDescent="0.35">
      <c r="D239" s="66"/>
      <c r="E239" s="19"/>
      <c r="F239" s="76" t="str">
        <f>IFERROR(INDEX(Équipement!C:C,MATCH(Carac[[#This Row],[Équipement (Zone + Voie)]],Équipement!D:D,0)),"")</f>
        <v/>
      </c>
      <c r="G239" s="17" t="str">
        <f>IFERROR(INDEX('Grille de tri'!C:C,MATCH(Pesée!C239,'Grille de tri'!B:B,0)),"")</f>
        <v/>
      </c>
      <c r="H239" s="17" t="str">
        <f>IF(Carac[[#This Row],[Voie de collecte actuelle]]=Carac[[#This Row],[Voie de collecte recommandée]],"bien trié","mal trié")</f>
        <v>bien trié</v>
      </c>
      <c r="I239" s="17" t="str">
        <f>IFERROR(INDEX('Voies de collecte'!C:C,MATCH(Carac[[#This Row],[Voie de collecte actuelle]],'Voies de collecte'!B:B,0)),"")</f>
        <v/>
      </c>
      <c r="J239" s="17" t="str">
        <f>IFERROR(INDEX('Voies de collecte'!C:C,MATCH(Carac[[#This Row],[Voie de collecte recommandée]],'Voies de collecte'!B:B,0)),"")</f>
        <v/>
      </c>
      <c r="K239" s="18" t="str">
        <f>IFERROR(VLOOKUP(B239,Équipement!D:E,2,FALSE),"")</f>
        <v/>
      </c>
      <c r="L239" s="21"/>
      <c r="M239" s="21" t="e">
        <f>VLOOKUP(Carac[[#This Row],[Équipement (Zone + Voie)]],Équipement!D:H,5,FALSE)</f>
        <v>#N/A</v>
      </c>
      <c r="N239" s="25">
        <f>IFERROR(IF(Carac[[#This Row],[Fréquence]]="ponctuel",Carac[[#This Row],[Masse 
(kg) ]],Carac[[#This Row],[Masse 
(kg) ]]*Carac[[#This Row],[Facteur d''annualisation]]),0)</f>
        <v>0</v>
      </c>
    </row>
    <row r="240" spans="4:14" ht="19.899999999999999" customHeight="1" x14ac:dyDescent="0.35">
      <c r="D240" s="66"/>
      <c r="E240" s="19"/>
      <c r="F240" s="76" t="str">
        <f>IFERROR(INDEX(Équipement!C:C,MATCH(Carac[[#This Row],[Équipement (Zone + Voie)]],Équipement!D:D,0)),"")</f>
        <v/>
      </c>
      <c r="G240" s="17" t="str">
        <f>IFERROR(INDEX('Grille de tri'!C:C,MATCH(Pesée!C240,'Grille de tri'!B:B,0)),"")</f>
        <v/>
      </c>
      <c r="H240" s="17" t="str">
        <f>IF(Carac[[#This Row],[Voie de collecte actuelle]]=Carac[[#This Row],[Voie de collecte recommandée]],"bien trié","mal trié")</f>
        <v>bien trié</v>
      </c>
      <c r="I240" s="17" t="str">
        <f>IFERROR(INDEX('Voies de collecte'!C:C,MATCH(Carac[[#This Row],[Voie de collecte actuelle]],'Voies de collecte'!B:B,0)),"")</f>
        <v/>
      </c>
      <c r="J240" s="17" t="str">
        <f>IFERROR(INDEX('Voies de collecte'!C:C,MATCH(Carac[[#This Row],[Voie de collecte recommandée]],'Voies de collecte'!B:B,0)),"")</f>
        <v/>
      </c>
      <c r="K240" s="18" t="str">
        <f>IFERROR(VLOOKUP(B240,Équipement!D:E,2,FALSE),"")</f>
        <v/>
      </c>
      <c r="L240" s="21"/>
      <c r="M240" s="21" t="e">
        <f>VLOOKUP(Carac[[#This Row],[Équipement (Zone + Voie)]],Équipement!D:H,5,FALSE)</f>
        <v>#N/A</v>
      </c>
      <c r="N240" s="25">
        <f>IFERROR(IF(Carac[[#This Row],[Fréquence]]="ponctuel",Carac[[#This Row],[Masse 
(kg) ]],Carac[[#This Row],[Masse 
(kg) ]]*Carac[[#This Row],[Facteur d''annualisation]]),0)</f>
        <v>0</v>
      </c>
    </row>
    <row r="241" spans="4:14" ht="19.899999999999999" customHeight="1" x14ac:dyDescent="0.35">
      <c r="D241" s="66"/>
      <c r="E241" s="19"/>
      <c r="F241" s="76" t="str">
        <f>IFERROR(INDEX(Équipement!C:C,MATCH(Carac[[#This Row],[Équipement (Zone + Voie)]],Équipement!D:D,0)),"")</f>
        <v/>
      </c>
      <c r="G241" s="17" t="str">
        <f>IFERROR(INDEX('Grille de tri'!C:C,MATCH(Pesée!C241,'Grille de tri'!B:B,0)),"")</f>
        <v/>
      </c>
      <c r="H241" s="17" t="str">
        <f>IF(Carac[[#This Row],[Voie de collecte actuelle]]=Carac[[#This Row],[Voie de collecte recommandée]],"bien trié","mal trié")</f>
        <v>bien trié</v>
      </c>
      <c r="I241" s="17" t="str">
        <f>IFERROR(INDEX('Voies de collecte'!C:C,MATCH(Carac[[#This Row],[Voie de collecte actuelle]],'Voies de collecte'!B:B,0)),"")</f>
        <v/>
      </c>
      <c r="J241" s="17" t="str">
        <f>IFERROR(INDEX('Voies de collecte'!C:C,MATCH(Carac[[#This Row],[Voie de collecte recommandée]],'Voies de collecte'!B:B,0)),"")</f>
        <v/>
      </c>
      <c r="K241" s="18" t="str">
        <f>IFERROR(VLOOKUP(B241,Équipement!D:E,2,FALSE),"")</f>
        <v/>
      </c>
      <c r="L241" s="21"/>
      <c r="M241" s="21" t="e">
        <f>VLOOKUP(Carac[[#This Row],[Équipement (Zone + Voie)]],Équipement!D:H,5,FALSE)</f>
        <v>#N/A</v>
      </c>
      <c r="N241" s="25">
        <f>IFERROR(IF(Carac[[#This Row],[Fréquence]]="ponctuel",Carac[[#This Row],[Masse 
(kg) ]],Carac[[#This Row],[Masse 
(kg) ]]*Carac[[#This Row],[Facteur d''annualisation]]),0)</f>
        <v>0</v>
      </c>
    </row>
    <row r="242" spans="4:14" ht="19.899999999999999" customHeight="1" x14ac:dyDescent="0.35">
      <c r="D242" s="66"/>
      <c r="E242" s="19"/>
      <c r="F242" s="76" t="str">
        <f>IFERROR(INDEX(Équipement!C:C,MATCH(Carac[[#This Row],[Équipement (Zone + Voie)]],Équipement!D:D,0)),"")</f>
        <v/>
      </c>
      <c r="G242" s="17" t="str">
        <f>IFERROR(INDEX('Grille de tri'!C:C,MATCH(Pesée!C242,'Grille de tri'!B:B,0)),"")</f>
        <v/>
      </c>
      <c r="H242" s="17" t="str">
        <f>IF(Carac[[#This Row],[Voie de collecte actuelle]]=Carac[[#This Row],[Voie de collecte recommandée]],"bien trié","mal trié")</f>
        <v>bien trié</v>
      </c>
      <c r="I242" s="17" t="str">
        <f>IFERROR(INDEX('Voies de collecte'!C:C,MATCH(Carac[[#This Row],[Voie de collecte actuelle]],'Voies de collecte'!B:B,0)),"")</f>
        <v/>
      </c>
      <c r="J242" s="17" t="str">
        <f>IFERROR(INDEX('Voies de collecte'!C:C,MATCH(Carac[[#This Row],[Voie de collecte recommandée]],'Voies de collecte'!B:B,0)),"")</f>
        <v/>
      </c>
      <c r="K242" s="18" t="str">
        <f>IFERROR(VLOOKUP(B242,Équipement!D:E,2,FALSE),"")</f>
        <v/>
      </c>
      <c r="L242" s="21"/>
      <c r="M242" s="21" t="e">
        <f>VLOOKUP(Carac[[#This Row],[Équipement (Zone + Voie)]],Équipement!D:H,5,FALSE)</f>
        <v>#N/A</v>
      </c>
      <c r="N242" s="25">
        <f>IFERROR(IF(Carac[[#This Row],[Fréquence]]="ponctuel",Carac[[#This Row],[Masse 
(kg) ]],Carac[[#This Row],[Masse 
(kg) ]]*Carac[[#This Row],[Facteur d''annualisation]]),0)</f>
        <v>0</v>
      </c>
    </row>
    <row r="243" spans="4:14" ht="19.899999999999999" customHeight="1" x14ac:dyDescent="0.35">
      <c r="D243" s="66"/>
      <c r="E243" s="19"/>
      <c r="F243" s="76" t="str">
        <f>IFERROR(INDEX(Équipement!C:C,MATCH(Carac[[#This Row],[Équipement (Zone + Voie)]],Équipement!D:D,0)),"")</f>
        <v/>
      </c>
      <c r="G243" s="17" t="str">
        <f>IFERROR(INDEX('Grille de tri'!C:C,MATCH(Pesée!C243,'Grille de tri'!B:B,0)),"")</f>
        <v/>
      </c>
      <c r="H243" s="17" t="str">
        <f>IF(Carac[[#This Row],[Voie de collecte actuelle]]=Carac[[#This Row],[Voie de collecte recommandée]],"bien trié","mal trié")</f>
        <v>bien trié</v>
      </c>
      <c r="I243" s="17" t="str">
        <f>IFERROR(INDEX('Voies de collecte'!C:C,MATCH(Carac[[#This Row],[Voie de collecte actuelle]],'Voies de collecte'!B:B,0)),"")</f>
        <v/>
      </c>
      <c r="J243" s="17" t="str">
        <f>IFERROR(INDEX('Voies de collecte'!C:C,MATCH(Carac[[#This Row],[Voie de collecte recommandée]],'Voies de collecte'!B:B,0)),"")</f>
        <v/>
      </c>
      <c r="K243" s="18" t="str">
        <f>IFERROR(VLOOKUP(B243,Équipement!D:E,2,FALSE),"")</f>
        <v/>
      </c>
      <c r="L243" s="21"/>
      <c r="M243" s="21" t="e">
        <f>VLOOKUP(Carac[[#This Row],[Équipement (Zone + Voie)]],Équipement!D:H,5,FALSE)</f>
        <v>#N/A</v>
      </c>
      <c r="N243" s="25">
        <f>IFERROR(IF(Carac[[#This Row],[Fréquence]]="ponctuel",Carac[[#This Row],[Masse 
(kg) ]],Carac[[#This Row],[Masse 
(kg) ]]*Carac[[#This Row],[Facteur d''annualisation]]),0)</f>
        <v>0</v>
      </c>
    </row>
    <row r="244" spans="4:14" ht="19.899999999999999" customHeight="1" x14ac:dyDescent="0.35">
      <c r="D244" s="66"/>
      <c r="E244" s="19"/>
      <c r="F244" s="76" t="str">
        <f>IFERROR(INDEX(Équipement!C:C,MATCH(Carac[[#This Row],[Équipement (Zone + Voie)]],Équipement!D:D,0)),"")</f>
        <v/>
      </c>
      <c r="G244" s="17" t="str">
        <f>IFERROR(INDEX('Grille de tri'!C:C,MATCH(Pesée!C244,'Grille de tri'!B:B,0)),"")</f>
        <v/>
      </c>
      <c r="H244" s="17" t="str">
        <f>IF(Carac[[#This Row],[Voie de collecte actuelle]]=Carac[[#This Row],[Voie de collecte recommandée]],"bien trié","mal trié")</f>
        <v>bien trié</v>
      </c>
      <c r="I244" s="17" t="str">
        <f>IFERROR(INDEX('Voies de collecte'!C:C,MATCH(Carac[[#This Row],[Voie de collecte actuelle]],'Voies de collecte'!B:B,0)),"")</f>
        <v/>
      </c>
      <c r="J244" s="17" t="str">
        <f>IFERROR(INDEX('Voies de collecte'!C:C,MATCH(Carac[[#This Row],[Voie de collecte recommandée]],'Voies de collecte'!B:B,0)),"")</f>
        <v/>
      </c>
      <c r="K244" s="18" t="str">
        <f>IFERROR(VLOOKUP(B244,Équipement!D:E,2,FALSE),"")</f>
        <v/>
      </c>
      <c r="L244" s="21"/>
      <c r="M244" s="21" t="e">
        <f>VLOOKUP(Carac[[#This Row],[Équipement (Zone + Voie)]],Équipement!D:H,5,FALSE)</f>
        <v>#N/A</v>
      </c>
      <c r="N244" s="25">
        <f>IFERROR(IF(Carac[[#This Row],[Fréquence]]="ponctuel",Carac[[#This Row],[Masse 
(kg) ]],Carac[[#This Row],[Masse 
(kg) ]]*Carac[[#This Row],[Facteur d''annualisation]]),0)</f>
        <v>0</v>
      </c>
    </row>
    <row r="245" spans="4:14" ht="19.899999999999999" customHeight="1" x14ac:dyDescent="0.35">
      <c r="D245" s="66"/>
      <c r="E245" s="19"/>
      <c r="F245" s="76" t="str">
        <f>IFERROR(INDEX(Équipement!C:C,MATCH(Carac[[#This Row],[Équipement (Zone + Voie)]],Équipement!D:D,0)),"")</f>
        <v/>
      </c>
      <c r="G245" s="17" t="str">
        <f>IFERROR(INDEX('Grille de tri'!C:C,MATCH(Pesée!C245,'Grille de tri'!B:B,0)),"")</f>
        <v/>
      </c>
      <c r="H245" s="17" t="str">
        <f>IF(Carac[[#This Row],[Voie de collecte actuelle]]=Carac[[#This Row],[Voie de collecte recommandée]],"bien trié","mal trié")</f>
        <v>bien trié</v>
      </c>
      <c r="I245" s="17" t="str">
        <f>IFERROR(INDEX('Voies de collecte'!C:C,MATCH(Carac[[#This Row],[Voie de collecte actuelle]],'Voies de collecte'!B:B,0)),"")</f>
        <v/>
      </c>
      <c r="J245" s="17" t="str">
        <f>IFERROR(INDEX('Voies de collecte'!C:C,MATCH(Carac[[#This Row],[Voie de collecte recommandée]],'Voies de collecte'!B:B,0)),"")</f>
        <v/>
      </c>
      <c r="K245" s="18" t="str">
        <f>IFERROR(VLOOKUP(B245,Équipement!D:E,2,FALSE),"")</f>
        <v/>
      </c>
      <c r="L245" s="21"/>
      <c r="M245" s="21" t="e">
        <f>VLOOKUP(Carac[[#This Row],[Équipement (Zone + Voie)]],Équipement!D:H,5,FALSE)</f>
        <v>#N/A</v>
      </c>
      <c r="N245" s="25">
        <f>IFERROR(IF(Carac[[#This Row],[Fréquence]]="ponctuel",Carac[[#This Row],[Masse 
(kg) ]],Carac[[#This Row],[Masse 
(kg) ]]*Carac[[#This Row],[Facteur d''annualisation]]),0)</f>
        <v>0</v>
      </c>
    </row>
    <row r="246" spans="4:14" ht="19.899999999999999" customHeight="1" x14ac:dyDescent="0.35">
      <c r="D246" s="66"/>
      <c r="E246" s="19"/>
      <c r="F246" s="76" t="str">
        <f>IFERROR(INDEX(Équipement!C:C,MATCH(Carac[[#This Row],[Équipement (Zone + Voie)]],Équipement!D:D,0)),"")</f>
        <v/>
      </c>
      <c r="G246" s="17" t="str">
        <f>IFERROR(INDEX('Grille de tri'!C:C,MATCH(Pesée!C246,'Grille de tri'!B:B,0)),"")</f>
        <v/>
      </c>
      <c r="H246" s="17" t="str">
        <f>IF(Carac[[#This Row],[Voie de collecte actuelle]]=Carac[[#This Row],[Voie de collecte recommandée]],"bien trié","mal trié")</f>
        <v>bien trié</v>
      </c>
      <c r="I246" s="17" t="str">
        <f>IFERROR(INDEX('Voies de collecte'!C:C,MATCH(Carac[[#This Row],[Voie de collecte actuelle]],'Voies de collecte'!B:B,0)),"")</f>
        <v/>
      </c>
      <c r="J246" s="17" t="str">
        <f>IFERROR(INDEX('Voies de collecte'!C:C,MATCH(Carac[[#This Row],[Voie de collecte recommandée]],'Voies de collecte'!B:B,0)),"")</f>
        <v/>
      </c>
      <c r="K246" s="18" t="str">
        <f>IFERROR(VLOOKUP(B246,Équipement!D:E,2,FALSE),"")</f>
        <v/>
      </c>
      <c r="L246" s="21"/>
      <c r="M246" s="21" t="e">
        <f>VLOOKUP(Carac[[#This Row],[Équipement (Zone + Voie)]],Équipement!D:H,5,FALSE)</f>
        <v>#N/A</v>
      </c>
      <c r="N246" s="25">
        <f>IFERROR(IF(Carac[[#This Row],[Fréquence]]="ponctuel",Carac[[#This Row],[Masse 
(kg) ]],Carac[[#This Row],[Masse 
(kg) ]]*Carac[[#This Row],[Facteur d''annualisation]]),0)</f>
        <v>0</v>
      </c>
    </row>
    <row r="247" spans="4:14" ht="19.899999999999999" customHeight="1" x14ac:dyDescent="0.35">
      <c r="D247" s="66"/>
      <c r="E247" s="19"/>
      <c r="F247" s="76" t="str">
        <f>IFERROR(INDEX(Équipement!C:C,MATCH(Carac[[#This Row],[Équipement (Zone + Voie)]],Équipement!D:D,0)),"")</f>
        <v/>
      </c>
      <c r="G247" s="17" t="str">
        <f>IFERROR(INDEX('Grille de tri'!C:C,MATCH(Pesée!C247,'Grille de tri'!B:B,0)),"")</f>
        <v/>
      </c>
      <c r="H247" s="17" t="str">
        <f>IF(Carac[[#This Row],[Voie de collecte actuelle]]=Carac[[#This Row],[Voie de collecte recommandée]],"bien trié","mal trié")</f>
        <v>bien trié</v>
      </c>
      <c r="I247" s="17" t="str">
        <f>IFERROR(INDEX('Voies de collecte'!C:C,MATCH(Carac[[#This Row],[Voie de collecte actuelle]],'Voies de collecte'!B:B,0)),"")</f>
        <v/>
      </c>
      <c r="J247" s="17" t="str">
        <f>IFERROR(INDEX('Voies de collecte'!C:C,MATCH(Carac[[#This Row],[Voie de collecte recommandée]],'Voies de collecte'!B:B,0)),"")</f>
        <v/>
      </c>
      <c r="K247" s="18" t="str">
        <f>IFERROR(VLOOKUP(B247,Équipement!D:E,2,FALSE),"")</f>
        <v/>
      </c>
      <c r="L247" s="21"/>
      <c r="M247" s="21" t="e">
        <f>VLOOKUP(Carac[[#This Row],[Équipement (Zone + Voie)]],Équipement!D:H,5,FALSE)</f>
        <v>#N/A</v>
      </c>
      <c r="N247" s="25">
        <f>IFERROR(IF(Carac[[#This Row],[Fréquence]]="ponctuel",Carac[[#This Row],[Masse 
(kg) ]],Carac[[#This Row],[Masse 
(kg) ]]*Carac[[#This Row],[Facteur d''annualisation]]),0)</f>
        <v>0</v>
      </c>
    </row>
    <row r="248" spans="4:14" ht="19.899999999999999" customHeight="1" x14ac:dyDescent="0.35">
      <c r="D248" s="66"/>
      <c r="E248" s="19"/>
      <c r="F248" s="76" t="str">
        <f>IFERROR(INDEX(Équipement!C:C,MATCH(Carac[[#This Row],[Équipement (Zone + Voie)]],Équipement!D:D,0)),"")</f>
        <v/>
      </c>
      <c r="G248" s="17" t="str">
        <f>IFERROR(INDEX('Grille de tri'!C:C,MATCH(Pesée!C248,'Grille de tri'!B:B,0)),"")</f>
        <v/>
      </c>
      <c r="H248" s="17" t="str">
        <f>IF(Carac[[#This Row],[Voie de collecte actuelle]]=Carac[[#This Row],[Voie de collecte recommandée]],"bien trié","mal trié")</f>
        <v>bien trié</v>
      </c>
      <c r="I248" s="17" t="str">
        <f>IFERROR(INDEX('Voies de collecte'!C:C,MATCH(Carac[[#This Row],[Voie de collecte actuelle]],'Voies de collecte'!B:B,0)),"")</f>
        <v/>
      </c>
      <c r="J248" s="17" t="str">
        <f>IFERROR(INDEX('Voies de collecte'!C:C,MATCH(Carac[[#This Row],[Voie de collecte recommandée]],'Voies de collecte'!B:B,0)),"")</f>
        <v/>
      </c>
      <c r="K248" s="18" t="str">
        <f>IFERROR(VLOOKUP(B248,Équipement!D:E,2,FALSE),"")</f>
        <v/>
      </c>
      <c r="L248" s="21"/>
      <c r="M248" s="21" t="e">
        <f>VLOOKUP(Carac[[#This Row],[Équipement (Zone + Voie)]],Équipement!D:H,5,FALSE)</f>
        <v>#N/A</v>
      </c>
      <c r="N248" s="25">
        <f>IFERROR(IF(Carac[[#This Row],[Fréquence]]="ponctuel",Carac[[#This Row],[Masse 
(kg) ]],Carac[[#This Row],[Masse 
(kg) ]]*Carac[[#This Row],[Facteur d''annualisation]]),0)</f>
        <v>0</v>
      </c>
    </row>
    <row r="249" spans="4:14" ht="19.899999999999999" customHeight="1" x14ac:dyDescent="0.35">
      <c r="D249" s="66"/>
      <c r="E249" s="19"/>
      <c r="F249" s="76" t="str">
        <f>IFERROR(INDEX(Équipement!C:C,MATCH(Carac[[#This Row],[Équipement (Zone + Voie)]],Équipement!D:D,0)),"")</f>
        <v/>
      </c>
      <c r="G249" s="17" t="str">
        <f>IFERROR(INDEX('Grille de tri'!C:C,MATCH(Pesée!C249,'Grille de tri'!B:B,0)),"")</f>
        <v/>
      </c>
      <c r="H249" s="17" t="str">
        <f>IF(Carac[[#This Row],[Voie de collecte actuelle]]=Carac[[#This Row],[Voie de collecte recommandée]],"bien trié","mal trié")</f>
        <v>bien trié</v>
      </c>
      <c r="I249" s="17" t="str">
        <f>IFERROR(INDEX('Voies de collecte'!C:C,MATCH(Carac[[#This Row],[Voie de collecte actuelle]],'Voies de collecte'!B:B,0)),"")</f>
        <v/>
      </c>
      <c r="J249" s="17" t="str">
        <f>IFERROR(INDEX('Voies de collecte'!C:C,MATCH(Carac[[#This Row],[Voie de collecte recommandée]],'Voies de collecte'!B:B,0)),"")</f>
        <v/>
      </c>
      <c r="K249" s="18" t="str">
        <f>IFERROR(VLOOKUP(B249,Équipement!D:E,2,FALSE),"")</f>
        <v/>
      </c>
      <c r="L249" s="21"/>
      <c r="M249" s="21" t="e">
        <f>VLOOKUP(Carac[[#This Row],[Équipement (Zone + Voie)]],Équipement!D:H,5,FALSE)</f>
        <v>#N/A</v>
      </c>
      <c r="N249" s="25">
        <f>IFERROR(IF(Carac[[#This Row],[Fréquence]]="ponctuel",Carac[[#This Row],[Masse 
(kg) ]],Carac[[#This Row],[Masse 
(kg) ]]*Carac[[#This Row],[Facteur d''annualisation]]),0)</f>
        <v>0</v>
      </c>
    </row>
    <row r="250" spans="4:14" ht="19.899999999999999" customHeight="1" x14ac:dyDescent="0.35">
      <c r="D250" s="66"/>
      <c r="E250" s="19"/>
      <c r="F250" s="76" t="str">
        <f>IFERROR(INDEX(Équipement!C:C,MATCH(Carac[[#This Row],[Équipement (Zone + Voie)]],Équipement!D:D,0)),"")</f>
        <v/>
      </c>
      <c r="G250" s="17" t="str">
        <f>IFERROR(INDEX('Grille de tri'!C:C,MATCH(Pesée!C250,'Grille de tri'!B:B,0)),"")</f>
        <v/>
      </c>
      <c r="H250" s="17" t="str">
        <f>IF(Carac[[#This Row],[Voie de collecte actuelle]]=Carac[[#This Row],[Voie de collecte recommandée]],"bien trié","mal trié")</f>
        <v>bien trié</v>
      </c>
      <c r="I250" s="17" t="str">
        <f>IFERROR(INDEX('Voies de collecte'!C:C,MATCH(Carac[[#This Row],[Voie de collecte actuelle]],'Voies de collecte'!B:B,0)),"")</f>
        <v/>
      </c>
      <c r="J250" s="17" t="str">
        <f>IFERROR(INDEX('Voies de collecte'!C:C,MATCH(Carac[[#This Row],[Voie de collecte recommandée]],'Voies de collecte'!B:B,0)),"")</f>
        <v/>
      </c>
      <c r="K250" s="18" t="str">
        <f>IFERROR(VLOOKUP(B250,Équipement!D:E,2,FALSE),"")</f>
        <v/>
      </c>
      <c r="L250" s="21"/>
      <c r="M250" s="21" t="e">
        <f>VLOOKUP(Carac[[#This Row],[Équipement (Zone + Voie)]],Équipement!D:H,5,FALSE)</f>
        <v>#N/A</v>
      </c>
      <c r="N250" s="25">
        <f>IFERROR(IF(Carac[[#This Row],[Fréquence]]="ponctuel",Carac[[#This Row],[Masse 
(kg) ]],Carac[[#This Row],[Masse 
(kg) ]]*Carac[[#This Row],[Facteur d''annualisation]]),0)</f>
        <v>0</v>
      </c>
    </row>
    <row r="251" spans="4:14" ht="19.899999999999999" customHeight="1" x14ac:dyDescent="0.35">
      <c r="D251" s="66"/>
      <c r="E251" s="19"/>
      <c r="F251" s="76" t="str">
        <f>IFERROR(INDEX(Équipement!C:C,MATCH(Carac[[#This Row],[Équipement (Zone + Voie)]],Équipement!D:D,0)),"")</f>
        <v/>
      </c>
      <c r="G251" s="17" t="str">
        <f>IFERROR(INDEX('Grille de tri'!C:C,MATCH(Pesée!C251,'Grille de tri'!B:B,0)),"")</f>
        <v/>
      </c>
      <c r="H251" s="17" t="str">
        <f>IF(Carac[[#This Row],[Voie de collecte actuelle]]=Carac[[#This Row],[Voie de collecte recommandée]],"bien trié","mal trié")</f>
        <v>bien trié</v>
      </c>
      <c r="I251" s="17" t="str">
        <f>IFERROR(INDEX('Voies de collecte'!C:C,MATCH(Carac[[#This Row],[Voie de collecte actuelle]],'Voies de collecte'!B:B,0)),"")</f>
        <v/>
      </c>
      <c r="J251" s="17" t="str">
        <f>IFERROR(INDEX('Voies de collecte'!C:C,MATCH(Carac[[#This Row],[Voie de collecte recommandée]],'Voies de collecte'!B:B,0)),"")</f>
        <v/>
      </c>
      <c r="K251" s="18" t="str">
        <f>IFERROR(VLOOKUP(B251,Équipement!D:E,2,FALSE),"")</f>
        <v/>
      </c>
      <c r="L251" s="21"/>
      <c r="M251" s="21" t="e">
        <f>VLOOKUP(Carac[[#This Row],[Équipement (Zone + Voie)]],Équipement!D:H,5,FALSE)</f>
        <v>#N/A</v>
      </c>
      <c r="N251" s="25">
        <f>IFERROR(IF(Carac[[#This Row],[Fréquence]]="ponctuel",Carac[[#This Row],[Masse 
(kg) ]],Carac[[#This Row],[Masse 
(kg) ]]*Carac[[#This Row],[Facteur d''annualisation]]),0)</f>
        <v>0</v>
      </c>
    </row>
    <row r="252" spans="4:14" ht="19.899999999999999" customHeight="1" x14ac:dyDescent="0.35">
      <c r="D252" s="66"/>
      <c r="E252" s="19"/>
      <c r="F252" s="76" t="str">
        <f>IFERROR(INDEX(Équipement!C:C,MATCH(Carac[[#This Row],[Équipement (Zone + Voie)]],Équipement!D:D,0)),"")</f>
        <v/>
      </c>
      <c r="G252" s="17" t="str">
        <f>IFERROR(INDEX('Grille de tri'!C:C,MATCH(Pesée!C252,'Grille de tri'!B:B,0)),"")</f>
        <v/>
      </c>
      <c r="H252" s="17" t="str">
        <f>IF(Carac[[#This Row],[Voie de collecte actuelle]]=Carac[[#This Row],[Voie de collecte recommandée]],"bien trié","mal trié")</f>
        <v>bien trié</v>
      </c>
      <c r="I252" s="17" t="str">
        <f>IFERROR(INDEX('Voies de collecte'!C:C,MATCH(Carac[[#This Row],[Voie de collecte actuelle]],'Voies de collecte'!B:B,0)),"")</f>
        <v/>
      </c>
      <c r="J252" s="17" t="str">
        <f>IFERROR(INDEX('Voies de collecte'!C:C,MATCH(Carac[[#This Row],[Voie de collecte recommandée]],'Voies de collecte'!B:B,0)),"")</f>
        <v/>
      </c>
      <c r="K252" s="18" t="str">
        <f>IFERROR(VLOOKUP(B252,Équipement!D:E,2,FALSE),"")</f>
        <v/>
      </c>
      <c r="L252" s="21"/>
      <c r="M252" s="21" t="e">
        <f>VLOOKUP(Carac[[#This Row],[Équipement (Zone + Voie)]],Équipement!D:H,5,FALSE)</f>
        <v>#N/A</v>
      </c>
      <c r="N252" s="25">
        <f>IFERROR(IF(Carac[[#This Row],[Fréquence]]="ponctuel",Carac[[#This Row],[Masse 
(kg) ]],Carac[[#This Row],[Masse 
(kg) ]]*Carac[[#This Row],[Facteur d''annualisation]]),0)</f>
        <v>0</v>
      </c>
    </row>
    <row r="253" spans="4:14" ht="19.899999999999999" customHeight="1" x14ac:dyDescent="0.35">
      <c r="D253" s="66"/>
      <c r="E253" s="19"/>
      <c r="F253" s="76" t="str">
        <f>IFERROR(INDEX(Équipement!C:C,MATCH(Carac[[#This Row],[Équipement (Zone + Voie)]],Équipement!D:D,0)),"")</f>
        <v/>
      </c>
      <c r="G253" s="17" t="str">
        <f>IFERROR(INDEX('Grille de tri'!C:C,MATCH(Pesée!C253,'Grille de tri'!B:B,0)),"")</f>
        <v/>
      </c>
      <c r="H253" s="17" t="str">
        <f>IF(Carac[[#This Row],[Voie de collecte actuelle]]=Carac[[#This Row],[Voie de collecte recommandée]],"bien trié","mal trié")</f>
        <v>bien trié</v>
      </c>
      <c r="I253" s="17" t="str">
        <f>IFERROR(INDEX('Voies de collecte'!C:C,MATCH(Carac[[#This Row],[Voie de collecte actuelle]],'Voies de collecte'!B:B,0)),"")</f>
        <v/>
      </c>
      <c r="J253" s="17" t="str">
        <f>IFERROR(INDEX('Voies de collecte'!C:C,MATCH(Carac[[#This Row],[Voie de collecte recommandée]],'Voies de collecte'!B:B,0)),"")</f>
        <v/>
      </c>
      <c r="K253" s="18" t="str">
        <f>IFERROR(VLOOKUP(B253,Équipement!D:E,2,FALSE),"")</f>
        <v/>
      </c>
      <c r="L253" s="21"/>
      <c r="M253" s="21" t="e">
        <f>VLOOKUP(Carac[[#This Row],[Équipement (Zone + Voie)]],Équipement!D:H,5,FALSE)</f>
        <v>#N/A</v>
      </c>
      <c r="N253" s="25">
        <f>IFERROR(IF(Carac[[#This Row],[Fréquence]]="ponctuel",Carac[[#This Row],[Masse 
(kg) ]],Carac[[#This Row],[Masse 
(kg) ]]*Carac[[#This Row],[Facteur d''annualisation]]),0)</f>
        <v>0</v>
      </c>
    </row>
    <row r="254" spans="4:14" ht="19.899999999999999" customHeight="1" x14ac:dyDescent="0.35">
      <c r="D254" s="66"/>
      <c r="E254" s="19"/>
      <c r="F254" s="76" t="str">
        <f>IFERROR(INDEX(Équipement!C:C,MATCH(Carac[[#This Row],[Équipement (Zone + Voie)]],Équipement!D:D,0)),"")</f>
        <v/>
      </c>
      <c r="G254" s="17" t="str">
        <f>IFERROR(INDEX('Grille de tri'!C:C,MATCH(Pesée!C254,'Grille de tri'!B:B,0)),"")</f>
        <v/>
      </c>
      <c r="H254" s="17" t="str">
        <f>IF(Carac[[#This Row],[Voie de collecte actuelle]]=Carac[[#This Row],[Voie de collecte recommandée]],"bien trié","mal trié")</f>
        <v>bien trié</v>
      </c>
      <c r="I254" s="17" t="str">
        <f>IFERROR(INDEX('Voies de collecte'!C:C,MATCH(Carac[[#This Row],[Voie de collecte actuelle]],'Voies de collecte'!B:B,0)),"")</f>
        <v/>
      </c>
      <c r="J254" s="17" t="str">
        <f>IFERROR(INDEX('Voies de collecte'!C:C,MATCH(Carac[[#This Row],[Voie de collecte recommandée]],'Voies de collecte'!B:B,0)),"")</f>
        <v/>
      </c>
      <c r="K254" s="18" t="str">
        <f>IFERROR(VLOOKUP(B254,Équipement!D:E,2,FALSE),"")</f>
        <v/>
      </c>
      <c r="L254" s="21"/>
      <c r="M254" s="21" t="e">
        <f>VLOOKUP(Carac[[#This Row],[Équipement (Zone + Voie)]],Équipement!D:H,5,FALSE)</f>
        <v>#N/A</v>
      </c>
      <c r="N254" s="25">
        <f>IFERROR(IF(Carac[[#This Row],[Fréquence]]="ponctuel",Carac[[#This Row],[Masse 
(kg) ]],Carac[[#This Row],[Masse 
(kg) ]]*Carac[[#This Row],[Facteur d''annualisation]]),0)</f>
        <v>0</v>
      </c>
    </row>
    <row r="255" spans="4:14" ht="19.899999999999999" customHeight="1" x14ac:dyDescent="0.35">
      <c r="D255" s="66"/>
      <c r="E255" s="19"/>
      <c r="F255" s="76" t="str">
        <f>IFERROR(INDEX(Équipement!C:C,MATCH(Carac[[#This Row],[Équipement (Zone + Voie)]],Équipement!D:D,0)),"")</f>
        <v/>
      </c>
      <c r="G255" s="17" t="str">
        <f>IFERROR(INDEX('Grille de tri'!C:C,MATCH(Pesée!C255,'Grille de tri'!B:B,0)),"")</f>
        <v/>
      </c>
      <c r="H255" s="17" t="str">
        <f>IF(Carac[[#This Row],[Voie de collecte actuelle]]=Carac[[#This Row],[Voie de collecte recommandée]],"bien trié","mal trié")</f>
        <v>bien trié</v>
      </c>
      <c r="I255" s="17" t="str">
        <f>IFERROR(INDEX('Voies de collecte'!C:C,MATCH(Carac[[#This Row],[Voie de collecte actuelle]],'Voies de collecte'!B:B,0)),"")</f>
        <v/>
      </c>
      <c r="J255" s="17" t="str">
        <f>IFERROR(INDEX('Voies de collecte'!C:C,MATCH(Carac[[#This Row],[Voie de collecte recommandée]],'Voies de collecte'!B:B,0)),"")</f>
        <v/>
      </c>
      <c r="K255" s="18" t="str">
        <f>IFERROR(VLOOKUP(B255,Équipement!D:E,2,FALSE),"")</f>
        <v/>
      </c>
      <c r="L255" s="21"/>
      <c r="M255" s="21" t="e">
        <f>VLOOKUP(Carac[[#This Row],[Équipement (Zone + Voie)]],Équipement!D:H,5,FALSE)</f>
        <v>#N/A</v>
      </c>
      <c r="N255" s="25">
        <f>IFERROR(IF(Carac[[#This Row],[Fréquence]]="ponctuel",Carac[[#This Row],[Masse 
(kg) ]],Carac[[#This Row],[Masse 
(kg) ]]*Carac[[#This Row],[Facteur d''annualisation]]),0)</f>
        <v>0</v>
      </c>
    </row>
    <row r="256" spans="4:14" ht="19.899999999999999" customHeight="1" x14ac:dyDescent="0.35">
      <c r="D256" s="66"/>
      <c r="E256" s="19"/>
      <c r="F256" s="76" t="str">
        <f>IFERROR(INDEX(Équipement!C:C,MATCH(Carac[[#This Row],[Équipement (Zone + Voie)]],Équipement!D:D,0)),"")</f>
        <v/>
      </c>
      <c r="G256" s="17" t="str">
        <f>IFERROR(INDEX('Grille de tri'!C:C,MATCH(Pesée!C256,'Grille de tri'!B:B,0)),"")</f>
        <v/>
      </c>
      <c r="H256" s="17" t="str">
        <f>IF(Carac[[#This Row],[Voie de collecte actuelle]]=Carac[[#This Row],[Voie de collecte recommandée]],"bien trié","mal trié")</f>
        <v>bien trié</v>
      </c>
      <c r="I256" s="17" t="str">
        <f>IFERROR(INDEX('Voies de collecte'!C:C,MATCH(Carac[[#This Row],[Voie de collecte actuelle]],'Voies de collecte'!B:B,0)),"")</f>
        <v/>
      </c>
      <c r="J256" s="17" t="str">
        <f>IFERROR(INDEX('Voies de collecte'!C:C,MATCH(Carac[[#This Row],[Voie de collecte recommandée]],'Voies de collecte'!B:B,0)),"")</f>
        <v/>
      </c>
      <c r="K256" s="18" t="str">
        <f>IFERROR(VLOOKUP(B256,Équipement!D:E,2,FALSE),"")</f>
        <v/>
      </c>
      <c r="L256" s="21"/>
      <c r="M256" s="21" t="e">
        <f>VLOOKUP(Carac[[#This Row],[Équipement (Zone + Voie)]],Équipement!D:H,5,FALSE)</f>
        <v>#N/A</v>
      </c>
      <c r="N256" s="25">
        <f>IFERROR(IF(Carac[[#This Row],[Fréquence]]="ponctuel",Carac[[#This Row],[Masse 
(kg) ]],Carac[[#This Row],[Masse 
(kg) ]]*Carac[[#This Row],[Facteur d''annualisation]]),0)</f>
        <v>0</v>
      </c>
    </row>
    <row r="257" spans="2:14" ht="19.899999999999999" customHeight="1" x14ac:dyDescent="0.35">
      <c r="D257" s="66"/>
      <c r="E257" s="19"/>
      <c r="F257" s="76" t="str">
        <f>IFERROR(INDEX(Équipement!C:C,MATCH(Carac[[#This Row],[Équipement (Zone + Voie)]],Équipement!D:D,0)),"")</f>
        <v/>
      </c>
      <c r="G257" s="17" t="str">
        <f>IFERROR(INDEX('Grille de tri'!C:C,MATCH(Pesée!C257,'Grille de tri'!B:B,0)),"")</f>
        <v/>
      </c>
      <c r="H257" s="17" t="str">
        <f>IF(Carac[[#This Row],[Voie de collecte actuelle]]=Carac[[#This Row],[Voie de collecte recommandée]],"bien trié","mal trié")</f>
        <v>bien trié</v>
      </c>
      <c r="I257" s="17" t="str">
        <f>IFERROR(INDEX('Voies de collecte'!C:C,MATCH(Carac[[#This Row],[Voie de collecte actuelle]],'Voies de collecte'!B:B,0)),"")</f>
        <v/>
      </c>
      <c r="J257" s="17" t="str">
        <f>IFERROR(INDEX('Voies de collecte'!C:C,MATCH(Carac[[#This Row],[Voie de collecte recommandée]],'Voies de collecte'!B:B,0)),"")</f>
        <v/>
      </c>
      <c r="K257" s="18" t="str">
        <f>IFERROR(VLOOKUP(B257,Équipement!D:E,2,FALSE),"")</f>
        <v/>
      </c>
      <c r="L257" s="21"/>
      <c r="M257" s="21" t="e">
        <f>VLOOKUP(Carac[[#This Row],[Équipement (Zone + Voie)]],Équipement!D:H,5,FALSE)</f>
        <v>#N/A</v>
      </c>
      <c r="N257" s="25">
        <f>IFERROR(IF(Carac[[#This Row],[Fréquence]]="ponctuel",Carac[[#This Row],[Masse 
(kg) ]],Carac[[#This Row],[Masse 
(kg) ]]*Carac[[#This Row],[Facteur d''annualisation]]),0)</f>
        <v>0</v>
      </c>
    </row>
    <row r="258" spans="2:14" s="20" customFormat="1" ht="19.899999999999999" customHeight="1" x14ac:dyDescent="0.35">
      <c r="B258" s="11"/>
      <c r="C258" s="11"/>
      <c r="D258" s="66"/>
      <c r="E258" s="19"/>
      <c r="F258" s="76" t="str">
        <f>IFERROR(INDEX(Équipement!C:C,MATCH(Carac[[#This Row],[Équipement (Zone + Voie)]],Équipement!D:D,0)),"")</f>
        <v/>
      </c>
      <c r="G258" s="17" t="str">
        <f>IFERROR(INDEX('Grille de tri'!C:C,MATCH(Pesée!C258,'Grille de tri'!B:B,0)),"")</f>
        <v/>
      </c>
      <c r="H258" s="17" t="str">
        <f>IF(Carac[[#This Row],[Voie de collecte actuelle]]=Carac[[#This Row],[Voie de collecte recommandée]],"bien trié","mal trié")</f>
        <v>bien trié</v>
      </c>
      <c r="I258" s="17" t="str">
        <f>IFERROR(INDEX('Voies de collecte'!C:C,MATCH(Carac[[#This Row],[Voie de collecte actuelle]],'Voies de collecte'!B:B,0)),"")</f>
        <v/>
      </c>
      <c r="J258" s="17" t="str">
        <f>IFERROR(INDEX('Voies de collecte'!C:C,MATCH(Carac[[#This Row],[Voie de collecte recommandée]],'Voies de collecte'!B:B,0)),"")</f>
        <v/>
      </c>
      <c r="K258" s="18" t="str">
        <f>IFERROR(VLOOKUP(B258,Équipement!D:E,2,FALSE),"")</f>
        <v/>
      </c>
      <c r="L258" s="21"/>
      <c r="M258" s="21" t="e">
        <f>VLOOKUP(Carac[[#This Row],[Équipement (Zone + Voie)]],Équipement!D:H,5,FALSE)</f>
        <v>#N/A</v>
      </c>
      <c r="N258" s="25">
        <f>IFERROR(IF(Carac[[#This Row],[Fréquence]]="ponctuel",Carac[[#This Row],[Masse 
(kg) ]],Carac[[#This Row],[Masse 
(kg) ]]*Carac[[#This Row],[Facteur d''annualisation]]),0)</f>
        <v>0</v>
      </c>
    </row>
    <row r="259" spans="2:14" ht="19.899999999999999" customHeight="1" x14ac:dyDescent="0.35">
      <c r="B259" s="20"/>
      <c r="C259" s="20"/>
      <c r="D259" s="67"/>
      <c r="E259" s="23"/>
      <c r="F259" s="76" t="str">
        <f>IFERROR(INDEX(Équipement!C:C,MATCH(Carac[[#This Row],[Équipement (Zone + Voie)]],Équipement!D:D,0)),"")</f>
        <v/>
      </c>
      <c r="G259" s="17" t="str">
        <f>IFERROR(INDEX('Grille de tri'!C:C,MATCH(Pesée!C259,'Grille de tri'!B:B,0)),"")</f>
        <v/>
      </c>
      <c r="H259" s="17" t="str">
        <f>IF(Carac[[#This Row],[Voie de collecte actuelle]]=Carac[[#This Row],[Voie de collecte recommandée]],"bien trié","mal trié")</f>
        <v>bien trié</v>
      </c>
      <c r="I259" s="17" t="str">
        <f>IFERROR(INDEX('Voies de collecte'!C:C,MATCH(Carac[[#This Row],[Voie de collecte actuelle]],'Voies de collecte'!B:B,0)),"")</f>
        <v/>
      </c>
      <c r="J259" s="17" t="str">
        <f>IFERROR(INDEX('Voies de collecte'!C:C,MATCH(Carac[[#This Row],[Voie de collecte recommandée]],'Voies de collecte'!B:B,0)),"")</f>
        <v/>
      </c>
      <c r="K259" s="18" t="str">
        <f>IFERROR(VLOOKUP(B259,Équipement!D:E,2,FALSE),"")</f>
        <v/>
      </c>
      <c r="L259" s="21"/>
      <c r="M259" s="21" t="e">
        <f>VLOOKUP(Carac[[#This Row],[Équipement (Zone + Voie)]],Équipement!D:H,5,FALSE)</f>
        <v>#N/A</v>
      </c>
      <c r="N259" s="25">
        <f>IFERROR(IF(Carac[[#This Row],[Fréquence]]="ponctuel",Carac[[#This Row],[Masse 
(kg) ]],Carac[[#This Row],[Masse 
(kg) ]]*Carac[[#This Row],[Facteur d''annualisation]]),0)</f>
        <v>0</v>
      </c>
    </row>
    <row r="260" spans="2:14" ht="19.899999999999999" customHeight="1" x14ac:dyDescent="0.35">
      <c r="D260" s="66"/>
      <c r="E260" s="19"/>
      <c r="F260" s="76" t="str">
        <f>IFERROR(INDEX(Équipement!C:C,MATCH(Carac[[#This Row],[Équipement (Zone + Voie)]],Équipement!D:D,0)),"")</f>
        <v/>
      </c>
      <c r="G260" s="17" t="str">
        <f>IFERROR(INDEX('Grille de tri'!C:C,MATCH(Pesée!C260,'Grille de tri'!B:B,0)),"")</f>
        <v/>
      </c>
      <c r="H260" s="17" t="str">
        <f>IF(Carac[[#This Row],[Voie de collecte actuelle]]=Carac[[#This Row],[Voie de collecte recommandée]],"bien trié","mal trié")</f>
        <v>bien trié</v>
      </c>
      <c r="I260" s="17" t="str">
        <f>IFERROR(INDEX('Voies de collecte'!C:C,MATCH(Carac[[#This Row],[Voie de collecte actuelle]],'Voies de collecte'!B:B,0)),"")</f>
        <v/>
      </c>
      <c r="J260" s="17" t="str">
        <f>IFERROR(INDEX('Voies de collecte'!C:C,MATCH(Carac[[#This Row],[Voie de collecte recommandée]],'Voies de collecte'!B:B,0)),"")</f>
        <v/>
      </c>
      <c r="K260" s="18" t="str">
        <f>IFERROR(VLOOKUP(B260,Équipement!D:E,2,FALSE),"")</f>
        <v/>
      </c>
      <c r="L260" s="21"/>
      <c r="M260" s="21" t="e">
        <f>VLOOKUP(Carac[[#This Row],[Équipement (Zone + Voie)]],Équipement!D:H,5,FALSE)</f>
        <v>#N/A</v>
      </c>
      <c r="N260" s="25">
        <f>IFERROR(IF(Carac[[#This Row],[Fréquence]]="ponctuel",Carac[[#This Row],[Masse 
(kg) ]],Carac[[#This Row],[Masse 
(kg) ]]*Carac[[#This Row],[Facteur d''annualisation]]),0)</f>
        <v>0</v>
      </c>
    </row>
    <row r="261" spans="2:14" ht="19.899999999999999" customHeight="1" x14ac:dyDescent="0.35">
      <c r="D261" s="66"/>
      <c r="E261" s="19"/>
      <c r="F261" s="76" t="str">
        <f>IFERROR(INDEX(Équipement!C:C,MATCH(Carac[[#This Row],[Équipement (Zone + Voie)]],Équipement!D:D,0)),"")</f>
        <v/>
      </c>
      <c r="G261" s="17" t="str">
        <f>IFERROR(INDEX('Grille de tri'!C:C,MATCH(Pesée!C261,'Grille de tri'!B:B,0)),"")</f>
        <v/>
      </c>
      <c r="H261" s="17" t="str">
        <f>IF(Carac[[#This Row],[Voie de collecte actuelle]]=Carac[[#This Row],[Voie de collecte recommandée]],"bien trié","mal trié")</f>
        <v>bien trié</v>
      </c>
      <c r="I261" s="17" t="str">
        <f>IFERROR(INDEX('Voies de collecte'!C:C,MATCH(Carac[[#This Row],[Voie de collecte actuelle]],'Voies de collecte'!B:B,0)),"")</f>
        <v/>
      </c>
      <c r="J261" s="17" t="str">
        <f>IFERROR(INDEX('Voies de collecte'!C:C,MATCH(Carac[[#This Row],[Voie de collecte recommandée]],'Voies de collecte'!B:B,0)),"")</f>
        <v/>
      </c>
      <c r="K261" s="18" t="str">
        <f>IFERROR(VLOOKUP(B261,Équipement!D:E,2,FALSE),"")</f>
        <v/>
      </c>
      <c r="L261" s="21"/>
      <c r="M261" s="21" t="e">
        <f>VLOOKUP(Carac[[#This Row],[Équipement (Zone + Voie)]],Équipement!D:H,5,FALSE)</f>
        <v>#N/A</v>
      </c>
      <c r="N261" s="25">
        <f>IFERROR(IF(Carac[[#This Row],[Fréquence]]="ponctuel",Carac[[#This Row],[Masse 
(kg) ]],Carac[[#This Row],[Masse 
(kg) ]]*Carac[[#This Row],[Facteur d''annualisation]]),0)</f>
        <v>0</v>
      </c>
    </row>
    <row r="262" spans="2:14" ht="19.899999999999999" customHeight="1" x14ac:dyDescent="0.35">
      <c r="D262" s="66"/>
      <c r="E262" s="19"/>
      <c r="F262" s="76" t="str">
        <f>IFERROR(INDEX(Équipement!C:C,MATCH(Carac[[#This Row],[Équipement (Zone + Voie)]],Équipement!D:D,0)),"")</f>
        <v/>
      </c>
      <c r="G262" s="17" t="str">
        <f>IFERROR(INDEX('Grille de tri'!C:C,MATCH(Pesée!C262,'Grille de tri'!B:B,0)),"")</f>
        <v/>
      </c>
      <c r="H262" s="17" t="str">
        <f>IF(Carac[[#This Row],[Voie de collecte actuelle]]=Carac[[#This Row],[Voie de collecte recommandée]],"bien trié","mal trié")</f>
        <v>bien trié</v>
      </c>
      <c r="I262" s="17" t="str">
        <f>IFERROR(INDEX('Voies de collecte'!C:C,MATCH(Carac[[#This Row],[Voie de collecte actuelle]],'Voies de collecte'!B:B,0)),"")</f>
        <v/>
      </c>
      <c r="J262" s="17" t="str">
        <f>IFERROR(INDEX('Voies de collecte'!C:C,MATCH(Carac[[#This Row],[Voie de collecte recommandée]],'Voies de collecte'!B:B,0)),"")</f>
        <v/>
      </c>
      <c r="K262" s="18" t="str">
        <f>IFERROR(VLOOKUP(B262,Équipement!D:E,2,FALSE),"")</f>
        <v/>
      </c>
      <c r="L262" s="21"/>
      <c r="M262" s="21" t="e">
        <f>VLOOKUP(Carac[[#This Row],[Équipement (Zone + Voie)]],Équipement!D:H,5,FALSE)</f>
        <v>#N/A</v>
      </c>
      <c r="N262" s="25">
        <f>IFERROR(IF(Carac[[#This Row],[Fréquence]]="ponctuel",Carac[[#This Row],[Masse 
(kg) ]],Carac[[#This Row],[Masse 
(kg) ]]*Carac[[#This Row],[Facteur d''annualisation]]),0)</f>
        <v>0</v>
      </c>
    </row>
    <row r="263" spans="2:14" ht="19.899999999999999" customHeight="1" x14ac:dyDescent="0.35">
      <c r="D263" s="66"/>
      <c r="E263" s="19"/>
      <c r="F263" s="76" t="str">
        <f>IFERROR(INDEX(Équipement!C:C,MATCH(Carac[[#This Row],[Équipement (Zone + Voie)]],Équipement!D:D,0)),"")</f>
        <v/>
      </c>
      <c r="G263" s="17" t="str">
        <f>IFERROR(INDEX('Grille de tri'!C:C,MATCH(Pesée!C263,'Grille de tri'!B:B,0)),"")</f>
        <v/>
      </c>
      <c r="H263" s="17" t="str">
        <f>IF(Carac[[#This Row],[Voie de collecte actuelle]]=Carac[[#This Row],[Voie de collecte recommandée]],"bien trié","mal trié")</f>
        <v>bien trié</v>
      </c>
      <c r="I263" s="17" t="str">
        <f>IFERROR(INDEX('Voies de collecte'!C:C,MATCH(Carac[[#This Row],[Voie de collecte actuelle]],'Voies de collecte'!B:B,0)),"")</f>
        <v/>
      </c>
      <c r="J263" s="17" t="str">
        <f>IFERROR(INDEX('Voies de collecte'!C:C,MATCH(Carac[[#This Row],[Voie de collecte recommandée]],'Voies de collecte'!B:B,0)),"")</f>
        <v/>
      </c>
      <c r="K263" s="18" t="str">
        <f>IFERROR(VLOOKUP(B263,Équipement!D:E,2,FALSE),"")</f>
        <v/>
      </c>
      <c r="L263" s="21"/>
      <c r="M263" s="21" t="e">
        <f>VLOOKUP(Carac[[#This Row],[Équipement (Zone + Voie)]],Équipement!D:H,5,FALSE)</f>
        <v>#N/A</v>
      </c>
      <c r="N263" s="25">
        <f>IFERROR(IF(Carac[[#This Row],[Fréquence]]="ponctuel",Carac[[#This Row],[Masse 
(kg) ]],Carac[[#This Row],[Masse 
(kg) ]]*Carac[[#This Row],[Facteur d''annualisation]]),0)</f>
        <v>0</v>
      </c>
    </row>
    <row r="264" spans="2:14" ht="19.899999999999999" customHeight="1" x14ac:dyDescent="0.35">
      <c r="D264" s="66"/>
      <c r="E264" s="19"/>
      <c r="F264" s="76" t="str">
        <f>IFERROR(INDEX(Équipement!C:C,MATCH(Carac[[#This Row],[Équipement (Zone + Voie)]],Équipement!D:D,0)),"")</f>
        <v/>
      </c>
      <c r="G264" s="17" t="str">
        <f>IFERROR(INDEX('Grille de tri'!C:C,MATCH(Pesée!C264,'Grille de tri'!B:B,0)),"")</f>
        <v/>
      </c>
      <c r="H264" s="17" t="str">
        <f>IF(Carac[[#This Row],[Voie de collecte actuelle]]=Carac[[#This Row],[Voie de collecte recommandée]],"bien trié","mal trié")</f>
        <v>bien trié</v>
      </c>
      <c r="I264" s="17" t="str">
        <f>IFERROR(INDEX('Voies de collecte'!C:C,MATCH(Carac[[#This Row],[Voie de collecte actuelle]],'Voies de collecte'!B:B,0)),"")</f>
        <v/>
      </c>
      <c r="J264" s="17" t="str">
        <f>IFERROR(INDEX('Voies de collecte'!C:C,MATCH(Carac[[#This Row],[Voie de collecte recommandée]],'Voies de collecte'!B:B,0)),"")</f>
        <v/>
      </c>
      <c r="K264" s="18" t="str">
        <f>IFERROR(VLOOKUP(B264,Équipement!D:E,2,FALSE),"")</f>
        <v/>
      </c>
      <c r="L264" s="21"/>
      <c r="M264" s="21" t="e">
        <f>VLOOKUP(Carac[[#This Row],[Équipement (Zone + Voie)]],Équipement!D:H,5,FALSE)</f>
        <v>#N/A</v>
      </c>
      <c r="N264" s="25">
        <f>IFERROR(IF(Carac[[#This Row],[Fréquence]]="ponctuel",Carac[[#This Row],[Masse 
(kg) ]],Carac[[#This Row],[Masse 
(kg) ]]*Carac[[#This Row],[Facteur d''annualisation]]),0)</f>
        <v>0</v>
      </c>
    </row>
    <row r="265" spans="2:14" ht="19.899999999999999" customHeight="1" x14ac:dyDescent="0.35">
      <c r="D265" s="66"/>
      <c r="E265" s="19"/>
      <c r="F265" s="76" t="str">
        <f>IFERROR(INDEX(Équipement!C:C,MATCH(Carac[[#This Row],[Équipement (Zone + Voie)]],Équipement!D:D,0)),"")</f>
        <v/>
      </c>
      <c r="G265" s="17" t="str">
        <f>IFERROR(INDEX('Grille de tri'!C:C,MATCH(Pesée!C265,'Grille de tri'!B:B,0)),"")</f>
        <v/>
      </c>
      <c r="H265" s="17" t="str">
        <f>IF(Carac[[#This Row],[Voie de collecte actuelle]]=Carac[[#This Row],[Voie de collecte recommandée]],"bien trié","mal trié")</f>
        <v>bien trié</v>
      </c>
      <c r="I265" s="17" t="str">
        <f>IFERROR(INDEX('Voies de collecte'!C:C,MATCH(Carac[[#This Row],[Voie de collecte actuelle]],'Voies de collecte'!B:B,0)),"")</f>
        <v/>
      </c>
      <c r="J265" s="17" t="str">
        <f>IFERROR(INDEX('Voies de collecte'!C:C,MATCH(Carac[[#This Row],[Voie de collecte recommandée]],'Voies de collecte'!B:B,0)),"")</f>
        <v/>
      </c>
      <c r="K265" s="18" t="str">
        <f>IFERROR(VLOOKUP(B265,Équipement!D:E,2,FALSE),"")</f>
        <v/>
      </c>
      <c r="L265" s="21"/>
      <c r="M265" s="21" t="e">
        <f>VLOOKUP(Carac[[#This Row],[Équipement (Zone + Voie)]],Équipement!D:H,5,FALSE)</f>
        <v>#N/A</v>
      </c>
      <c r="N265" s="25">
        <f>IFERROR(IF(Carac[[#This Row],[Fréquence]]="ponctuel",Carac[[#This Row],[Masse 
(kg) ]],Carac[[#This Row],[Masse 
(kg) ]]*Carac[[#This Row],[Facteur d''annualisation]]),0)</f>
        <v>0</v>
      </c>
    </row>
    <row r="266" spans="2:14" ht="19.899999999999999" customHeight="1" x14ac:dyDescent="0.35">
      <c r="D266" s="66"/>
      <c r="E266" s="19"/>
      <c r="F266" s="76" t="str">
        <f>IFERROR(INDEX(Équipement!C:C,MATCH(Carac[[#This Row],[Équipement (Zone + Voie)]],Équipement!D:D,0)),"")</f>
        <v/>
      </c>
      <c r="G266" s="17" t="str">
        <f>IFERROR(INDEX('Grille de tri'!C:C,MATCH(Pesée!C266,'Grille de tri'!B:B,0)),"")</f>
        <v/>
      </c>
      <c r="H266" s="17" t="str">
        <f>IF(Carac[[#This Row],[Voie de collecte actuelle]]=Carac[[#This Row],[Voie de collecte recommandée]],"bien trié","mal trié")</f>
        <v>bien trié</v>
      </c>
      <c r="I266" s="17" t="str">
        <f>IFERROR(INDEX('Voies de collecte'!C:C,MATCH(Carac[[#This Row],[Voie de collecte actuelle]],'Voies de collecte'!B:B,0)),"")</f>
        <v/>
      </c>
      <c r="J266" s="17" t="str">
        <f>IFERROR(INDEX('Voies de collecte'!C:C,MATCH(Carac[[#This Row],[Voie de collecte recommandée]],'Voies de collecte'!B:B,0)),"")</f>
        <v/>
      </c>
      <c r="K266" s="18" t="str">
        <f>IFERROR(VLOOKUP(B266,Équipement!D:E,2,FALSE),"")</f>
        <v/>
      </c>
      <c r="L266" s="21"/>
      <c r="M266" s="21" t="e">
        <f>VLOOKUP(Carac[[#This Row],[Équipement (Zone + Voie)]],Équipement!D:H,5,FALSE)</f>
        <v>#N/A</v>
      </c>
      <c r="N266" s="25">
        <f>IFERROR(IF(Carac[[#This Row],[Fréquence]]="ponctuel",Carac[[#This Row],[Masse 
(kg) ]],Carac[[#This Row],[Masse 
(kg) ]]*Carac[[#This Row],[Facteur d''annualisation]]),0)</f>
        <v>0</v>
      </c>
    </row>
    <row r="267" spans="2:14" ht="19.899999999999999" customHeight="1" x14ac:dyDescent="0.35">
      <c r="D267" s="66"/>
      <c r="E267" s="19"/>
      <c r="F267" s="76" t="str">
        <f>IFERROR(INDEX(Équipement!C:C,MATCH(Carac[[#This Row],[Équipement (Zone + Voie)]],Équipement!D:D,0)),"")</f>
        <v/>
      </c>
      <c r="G267" s="17" t="str">
        <f>IFERROR(INDEX('Grille de tri'!C:C,MATCH(Pesée!C267,'Grille de tri'!B:B,0)),"")</f>
        <v/>
      </c>
      <c r="H267" s="17" t="str">
        <f>IF(Carac[[#This Row],[Voie de collecte actuelle]]=Carac[[#This Row],[Voie de collecte recommandée]],"bien trié","mal trié")</f>
        <v>bien trié</v>
      </c>
      <c r="I267" s="17" t="str">
        <f>IFERROR(INDEX('Voies de collecte'!C:C,MATCH(Carac[[#This Row],[Voie de collecte actuelle]],'Voies de collecte'!B:B,0)),"")</f>
        <v/>
      </c>
      <c r="J267" s="17" t="str">
        <f>IFERROR(INDEX('Voies de collecte'!C:C,MATCH(Carac[[#This Row],[Voie de collecte recommandée]],'Voies de collecte'!B:B,0)),"")</f>
        <v/>
      </c>
      <c r="K267" s="18" t="str">
        <f>IFERROR(VLOOKUP(B267,Équipement!D:E,2,FALSE),"")</f>
        <v/>
      </c>
      <c r="L267" s="21"/>
      <c r="M267" s="21" t="e">
        <f>VLOOKUP(Carac[[#This Row],[Équipement (Zone + Voie)]],Équipement!D:H,5,FALSE)</f>
        <v>#N/A</v>
      </c>
      <c r="N267" s="25">
        <f>IFERROR(IF(Carac[[#This Row],[Fréquence]]="ponctuel",Carac[[#This Row],[Masse 
(kg) ]],Carac[[#This Row],[Masse 
(kg) ]]*Carac[[#This Row],[Facteur d''annualisation]]),0)</f>
        <v>0</v>
      </c>
    </row>
    <row r="268" spans="2:14" ht="19.899999999999999" customHeight="1" x14ac:dyDescent="0.35">
      <c r="D268" s="66"/>
      <c r="E268" s="19"/>
      <c r="F268" s="76" t="str">
        <f>IFERROR(INDEX(Équipement!C:C,MATCH(Carac[[#This Row],[Équipement (Zone + Voie)]],Équipement!D:D,0)),"")</f>
        <v/>
      </c>
      <c r="G268" s="17" t="str">
        <f>IFERROR(INDEX('Grille de tri'!C:C,MATCH(Pesée!C268,'Grille de tri'!B:B,0)),"")</f>
        <v/>
      </c>
      <c r="H268" s="17" t="str">
        <f>IF(Carac[[#This Row],[Voie de collecte actuelle]]=Carac[[#This Row],[Voie de collecte recommandée]],"bien trié","mal trié")</f>
        <v>bien trié</v>
      </c>
      <c r="I268" s="17" t="str">
        <f>IFERROR(INDEX('Voies de collecte'!C:C,MATCH(Carac[[#This Row],[Voie de collecte actuelle]],'Voies de collecte'!B:B,0)),"")</f>
        <v/>
      </c>
      <c r="J268" s="17" t="str">
        <f>IFERROR(INDEX('Voies de collecte'!C:C,MATCH(Carac[[#This Row],[Voie de collecte recommandée]],'Voies de collecte'!B:B,0)),"")</f>
        <v/>
      </c>
      <c r="K268" s="18" t="str">
        <f>IFERROR(VLOOKUP(B268,Équipement!D:E,2,FALSE),"")</f>
        <v/>
      </c>
      <c r="L268" s="21"/>
      <c r="M268" s="21" t="e">
        <f>VLOOKUP(Carac[[#This Row],[Équipement (Zone + Voie)]],Équipement!D:H,5,FALSE)</f>
        <v>#N/A</v>
      </c>
      <c r="N268" s="25">
        <f>IFERROR(IF(Carac[[#This Row],[Fréquence]]="ponctuel",Carac[[#This Row],[Masse 
(kg) ]],Carac[[#This Row],[Masse 
(kg) ]]*Carac[[#This Row],[Facteur d''annualisation]]),0)</f>
        <v>0</v>
      </c>
    </row>
    <row r="269" spans="2:14" ht="19.899999999999999" customHeight="1" x14ac:dyDescent="0.35">
      <c r="D269" s="66"/>
      <c r="E269" s="19"/>
      <c r="F269" s="76" t="str">
        <f>IFERROR(INDEX(Équipement!C:C,MATCH(Carac[[#This Row],[Équipement (Zone + Voie)]],Équipement!D:D,0)),"")</f>
        <v/>
      </c>
      <c r="G269" s="17" t="str">
        <f>IFERROR(INDEX('Grille de tri'!C:C,MATCH(Pesée!C269,'Grille de tri'!B:B,0)),"")</f>
        <v/>
      </c>
      <c r="H269" s="17" t="str">
        <f>IF(Carac[[#This Row],[Voie de collecte actuelle]]=Carac[[#This Row],[Voie de collecte recommandée]],"bien trié","mal trié")</f>
        <v>bien trié</v>
      </c>
      <c r="I269" s="17" t="str">
        <f>IFERROR(INDEX('Voies de collecte'!C:C,MATCH(Carac[[#This Row],[Voie de collecte actuelle]],'Voies de collecte'!B:B,0)),"")</f>
        <v/>
      </c>
      <c r="J269" s="17" t="str">
        <f>IFERROR(INDEX('Voies de collecte'!C:C,MATCH(Carac[[#This Row],[Voie de collecte recommandée]],'Voies de collecte'!B:B,0)),"")</f>
        <v/>
      </c>
      <c r="K269" s="18" t="str">
        <f>IFERROR(VLOOKUP(B269,Équipement!D:E,2,FALSE),"")</f>
        <v/>
      </c>
      <c r="L269" s="21"/>
      <c r="M269" s="21" t="e">
        <f>VLOOKUP(Carac[[#This Row],[Équipement (Zone + Voie)]],Équipement!D:H,5,FALSE)</f>
        <v>#N/A</v>
      </c>
      <c r="N269" s="25">
        <f>IFERROR(IF(Carac[[#This Row],[Fréquence]]="ponctuel",Carac[[#This Row],[Masse 
(kg) ]],Carac[[#This Row],[Masse 
(kg) ]]*Carac[[#This Row],[Facteur d''annualisation]]),0)</f>
        <v>0</v>
      </c>
    </row>
    <row r="270" spans="2:14" ht="19.899999999999999" customHeight="1" x14ac:dyDescent="0.35">
      <c r="D270" s="66"/>
      <c r="E270" s="19"/>
      <c r="F270" s="76" t="str">
        <f>IFERROR(INDEX(Équipement!C:C,MATCH(Carac[[#This Row],[Équipement (Zone + Voie)]],Équipement!D:D,0)),"")</f>
        <v/>
      </c>
      <c r="G270" s="17" t="str">
        <f>IFERROR(INDEX('Grille de tri'!C:C,MATCH(Pesée!C270,'Grille de tri'!B:B,0)),"")</f>
        <v/>
      </c>
      <c r="H270" s="17" t="str">
        <f>IF(Carac[[#This Row],[Voie de collecte actuelle]]=Carac[[#This Row],[Voie de collecte recommandée]],"bien trié","mal trié")</f>
        <v>bien trié</v>
      </c>
      <c r="I270" s="17" t="str">
        <f>IFERROR(INDEX('Voies de collecte'!C:C,MATCH(Carac[[#This Row],[Voie de collecte actuelle]],'Voies de collecte'!B:B,0)),"")</f>
        <v/>
      </c>
      <c r="J270" s="17" t="str">
        <f>IFERROR(INDEX('Voies de collecte'!C:C,MATCH(Carac[[#This Row],[Voie de collecte recommandée]],'Voies de collecte'!B:B,0)),"")</f>
        <v/>
      </c>
      <c r="K270" s="18" t="str">
        <f>IFERROR(VLOOKUP(B270,Équipement!D:E,2,FALSE),"")</f>
        <v/>
      </c>
      <c r="L270" s="21"/>
      <c r="M270" s="21" t="e">
        <f>VLOOKUP(Carac[[#This Row],[Équipement (Zone + Voie)]],Équipement!D:H,5,FALSE)</f>
        <v>#N/A</v>
      </c>
      <c r="N270" s="25">
        <f>IFERROR(IF(Carac[[#This Row],[Fréquence]]="ponctuel",Carac[[#This Row],[Masse 
(kg) ]],Carac[[#This Row],[Masse 
(kg) ]]*Carac[[#This Row],[Facteur d''annualisation]]),0)</f>
        <v>0</v>
      </c>
    </row>
    <row r="271" spans="2:14" ht="19.899999999999999" customHeight="1" x14ac:dyDescent="0.35">
      <c r="D271" s="66"/>
      <c r="E271" s="19"/>
      <c r="F271" s="76" t="str">
        <f>IFERROR(INDEX(Équipement!C:C,MATCH(Carac[[#This Row],[Équipement (Zone + Voie)]],Équipement!D:D,0)),"")</f>
        <v/>
      </c>
      <c r="G271" s="17" t="str">
        <f>IFERROR(INDEX('Grille de tri'!C:C,MATCH(Pesée!C271,'Grille de tri'!B:B,0)),"")</f>
        <v/>
      </c>
      <c r="H271" s="17" t="str">
        <f>IF(Carac[[#This Row],[Voie de collecte actuelle]]=Carac[[#This Row],[Voie de collecte recommandée]],"bien trié","mal trié")</f>
        <v>bien trié</v>
      </c>
      <c r="I271" s="17" t="str">
        <f>IFERROR(INDEX('Voies de collecte'!C:C,MATCH(Carac[[#This Row],[Voie de collecte actuelle]],'Voies de collecte'!B:B,0)),"")</f>
        <v/>
      </c>
      <c r="J271" s="17" t="str">
        <f>IFERROR(INDEX('Voies de collecte'!C:C,MATCH(Carac[[#This Row],[Voie de collecte recommandée]],'Voies de collecte'!B:B,0)),"")</f>
        <v/>
      </c>
      <c r="K271" s="18" t="str">
        <f>IFERROR(VLOOKUP(B271,Équipement!D:E,2,FALSE),"")</f>
        <v/>
      </c>
      <c r="L271" s="21"/>
      <c r="M271" s="21" t="e">
        <f>VLOOKUP(Carac[[#This Row],[Équipement (Zone + Voie)]],Équipement!D:H,5,FALSE)</f>
        <v>#N/A</v>
      </c>
      <c r="N271" s="25">
        <f>IFERROR(IF(Carac[[#This Row],[Fréquence]]="ponctuel",Carac[[#This Row],[Masse 
(kg) ]],Carac[[#This Row],[Masse 
(kg) ]]*Carac[[#This Row],[Facteur d''annualisation]]),0)</f>
        <v>0</v>
      </c>
    </row>
    <row r="272" spans="2:14" ht="19.899999999999999" customHeight="1" x14ac:dyDescent="0.35">
      <c r="D272" s="66"/>
      <c r="E272" s="19"/>
      <c r="F272" s="76" t="str">
        <f>IFERROR(INDEX(Équipement!C:C,MATCH(Carac[[#This Row],[Équipement (Zone + Voie)]],Équipement!D:D,0)),"")</f>
        <v/>
      </c>
      <c r="G272" s="17" t="str">
        <f>IFERROR(INDEX('Grille de tri'!C:C,MATCH(Pesée!C272,'Grille de tri'!B:B,0)),"")</f>
        <v/>
      </c>
      <c r="H272" s="17" t="str">
        <f>IF(Carac[[#This Row],[Voie de collecte actuelle]]=Carac[[#This Row],[Voie de collecte recommandée]],"bien trié","mal trié")</f>
        <v>bien trié</v>
      </c>
      <c r="I272" s="17" t="str">
        <f>IFERROR(INDEX('Voies de collecte'!C:C,MATCH(Carac[[#This Row],[Voie de collecte actuelle]],'Voies de collecte'!B:B,0)),"")</f>
        <v/>
      </c>
      <c r="J272" s="17" t="str">
        <f>IFERROR(INDEX('Voies de collecte'!C:C,MATCH(Carac[[#This Row],[Voie de collecte recommandée]],'Voies de collecte'!B:B,0)),"")</f>
        <v/>
      </c>
      <c r="K272" s="18" t="str">
        <f>IFERROR(VLOOKUP(B272,Équipement!D:E,2,FALSE),"")</f>
        <v/>
      </c>
      <c r="L272" s="21"/>
      <c r="M272" s="21" t="e">
        <f>VLOOKUP(Carac[[#This Row],[Équipement (Zone + Voie)]],Équipement!D:H,5,FALSE)</f>
        <v>#N/A</v>
      </c>
      <c r="N272" s="25">
        <f>IFERROR(IF(Carac[[#This Row],[Fréquence]]="ponctuel",Carac[[#This Row],[Masse 
(kg) ]],Carac[[#This Row],[Masse 
(kg) ]]*Carac[[#This Row],[Facteur d''annualisation]]),0)</f>
        <v>0</v>
      </c>
    </row>
    <row r="273" spans="4:14" ht="19.899999999999999" customHeight="1" x14ac:dyDescent="0.35">
      <c r="D273" s="66"/>
      <c r="E273" s="19"/>
      <c r="F273" s="76" t="str">
        <f>IFERROR(INDEX(Équipement!C:C,MATCH(Carac[[#This Row],[Équipement (Zone + Voie)]],Équipement!D:D,0)),"")</f>
        <v/>
      </c>
      <c r="G273" s="17" t="str">
        <f>IFERROR(INDEX('Grille de tri'!C:C,MATCH(Pesée!C273,'Grille de tri'!B:B,0)),"")</f>
        <v/>
      </c>
      <c r="H273" s="17" t="str">
        <f>IF(Carac[[#This Row],[Voie de collecte actuelle]]=Carac[[#This Row],[Voie de collecte recommandée]],"bien trié","mal trié")</f>
        <v>bien trié</v>
      </c>
      <c r="I273" s="17" t="str">
        <f>IFERROR(INDEX('Voies de collecte'!C:C,MATCH(Carac[[#This Row],[Voie de collecte actuelle]],'Voies de collecte'!B:B,0)),"")</f>
        <v/>
      </c>
      <c r="J273" s="17" t="str">
        <f>IFERROR(INDEX('Voies de collecte'!C:C,MATCH(Carac[[#This Row],[Voie de collecte recommandée]],'Voies de collecte'!B:B,0)),"")</f>
        <v/>
      </c>
      <c r="K273" s="18" t="str">
        <f>IFERROR(VLOOKUP(B273,Équipement!D:E,2,FALSE),"")</f>
        <v/>
      </c>
      <c r="L273" s="21"/>
      <c r="M273" s="21" t="e">
        <f>VLOOKUP(Carac[[#This Row],[Équipement (Zone + Voie)]],Équipement!D:H,5,FALSE)</f>
        <v>#N/A</v>
      </c>
      <c r="N273" s="25">
        <f>IFERROR(IF(Carac[[#This Row],[Fréquence]]="ponctuel",Carac[[#This Row],[Masse 
(kg) ]],Carac[[#This Row],[Masse 
(kg) ]]*Carac[[#This Row],[Facteur d''annualisation]]),0)</f>
        <v>0</v>
      </c>
    </row>
    <row r="274" spans="4:14" ht="19.899999999999999" customHeight="1" x14ac:dyDescent="0.35">
      <c r="D274" s="66"/>
      <c r="E274" s="19"/>
      <c r="F274" s="76" t="str">
        <f>IFERROR(INDEX(Équipement!C:C,MATCH(Carac[[#This Row],[Équipement (Zone + Voie)]],Équipement!D:D,0)),"")</f>
        <v/>
      </c>
      <c r="G274" s="17" t="str">
        <f>IFERROR(INDEX('Grille de tri'!C:C,MATCH(Pesée!C274,'Grille de tri'!B:B,0)),"")</f>
        <v/>
      </c>
      <c r="H274" s="17" t="str">
        <f>IF(Carac[[#This Row],[Voie de collecte actuelle]]=Carac[[#This Row],[Voie de collecte recommandée]],"bien trié","mal trié")</f>
        <v>bien trié</v>
      </c>
      <c r="I274" s="17" t="str">
        <f>IFERROR(INDEX('Voies de collecte'!C:C,MATCH(Carac[[#This Row],[Voie de collecte actuelle]],'Voies de collecte'!B:B,0)),"")</f>
        <v/>
      </c>
      <c r="J274" s="17" t="str">
        <f>IFERROR(INDEX('Voies de collecte'!C:C,MATCH(Carac[[#This Row],[Voie de collecte recommandée]],'Voies de collecte'!B:B,0)),"")</f>
        <v/>
      </c>
      <c r="K274" s="18" t="str">
        <f>IFERROR(VLOOKUP(B274,Équipement!D:E,2,FALSE),"")</f>
        <v/>
      </c>
      <c r="L274" s="21"/>
      <c r="M274" s="21" t="e">
        <f>VLOOKUP(Carac[[#This Row],[Équipement (Zone + Voie)]],Équipement!D:H,5,FALSE)</f>
        <v>#N/A</v>
      </c>
      <c r="N274" s="25">
        <f>IFERROR(IF(Carac[[#This Row],[Fréquence]]="ponctuel",Carac[[#This Row],[Masse 
(kg) ]],Carac[[#This Row],[Masse 
(kg) ]]*Carac[[#This Row],[Facteur d''annualisation]]),0)</f>
        <v>0</v>
      </c>
    </row>
    <row r="275" spans="4:14" ht="19.899999999999999" customHeight="1" x14ac:dyDescent="0.35">
      <c r="D275" s="66"/>
      <c r="E275" s="19"/>
      <c r="F275" s="76" t="str">
        <f>IFERROR(INDEX(Équipement!C:C,MATCH(Carac[[#This Row],[Équipement (Zone + Voie)]],Équipement!D:D,0)),"")</f>
        <v/>
      </c>
      <c r="G275" s="17" t="str">
        <f>IFERROR(INDEX('Grille de tri'!C:C,MATCH(Pesée!C275,'Grille de tri'!B:B,0)),"")</f>
        <v/>
      </c>
      <c r="H275" s="17" t="str">
        <f>IF(Carac[[#This Row],[Voie de collecte actuelle]]=Carac[[#This Row],[Voie de collecte recommandée]],"bien trié","mal trié")</f>
        <v>bien trié</v>
      </c>
      <c r="I275" s="17" t="str">
        <f>IFERROR(INDEX('Voies de collecte'!C:C,MATCH(Carac[[#This Row],[Voie de collecte actuelle]],'Voies de collecte'!B:B,0)),"")</f>
        <v/>
      </c>
      <c r="J275" s="17" t="str">
        <f>IFERROR(INDEX('Voies de collecte'!C:C,MATCH(Carac[[#This Row],[Voie de collecte recommandée]],'Voies de collecte'!B:B,0)),"")</f>
        <v/>
      </c>
      <c r="K275" s="18" t="str">
        <f>IFERROR(VLOOKUP(B275,Équipement!D:E,2,FALSE),"")</f>
        <v/>
      </c>
      <c r="L275" s="21"/>
      <c r="M275" s="21" t="e">
        <f>VLOOKUP(Carac[[#This Row],[Équipement (Zone + Voie)]],Équipement!D:H,5,FALSE)</f>
        <v>#N/A</v>
      </c>
      <c r="N275" s="25">
        <f>IFERROR(IF(Carac[[#This Row],[Fréquence]]="ponctuel",Carac[[#This Row],[Masse 
(kg) ]],Carac[[#This Row],[Masse 
(kg) ]]*Carac[[#This Row],[Facteur d''annualisation]]),0)</f>
        <v>0</v>
      </c>
    </row>
    <row r="276" spans="4:14" ht="19.899999999999999" customHeight="1" x14ac:dyDescent="0.35">
      <c r="D276" s="66"/>
      <c r="E276" s="19"/>
      <c r="F276" s="76" t="str">
        <f>IFERROR(INDEX(Équipement!C:C,MATCH(Carac[[#This Row],[Équipement (Zone + Voie)]],Équipement!D:D,0)),"")</f>
        <v/>
      </c>
      <c r="G276" s="17" t="str">
        <f>IFERROR(INDEX('Grille de tri'!C:C,MATCH(Pesée!C276,'Grille de tri'!B:B,0)),"")</f>
        <v/>
      </c>
      <c r="H276" s="17" t="str">
        <f>IF(Carac[[#This Row],[Voie de collecte actuelle]]=Carac[[#This Row],[Voie de collecte recommandée]],"bien trié","mal trié")</f>
        <v>bien trié</v>
      </c>
      <c r="I276" s="17" t="str">
        <f>IFERROR(INDEX('Voies de collecte'!C:C,MATCH(Carac[[#This Row],[Voie de collecte actuelle]],'Voies de collecte'!B:B,0)),"")</f>
        <v/>
      </c>
      <c r="J276" s="17" t="str">
        <f>IFERROR(INDEX('Voies de collecte'!C:C,MATCH(Carac[[#This Row],[Voie de collecte recommandée]],'Voies de collecte'!B:B,0)),"")</f>
        <v/>
      </c>
      <c r="K276" s="18" t="str">
        <f>IFERROR(VLOOKUP(B276,Équipement!D:E,2,FALSE),"")</f>
        <v/>
      </c>
      <c r="L276" s="21"/>
      <c r="M276" s="21" t="e">
        <f>VLOOKUP(Carac[[#This Row],[Équipement (Zone + Voie)]],Équipement!D:H,5,FALSE)</f>
        <v>#N/A</v>
      </c>
      <c r="N276" s="25">
        <f>IFERROR(IF(Carac[[#This Row],[Fréquence]]="ponctuel",Carac[[#This Row],[Masse 
(kg) ]],Carac[[#This Row],[Masse 
(kg) ]]*Carac[[#This Row],[Facteur d''annualisation]]),0)</f>
        <v>0</v>
      </c>
    </row>
    <row r="277" spans="4:14" ht="19.899999999999999" customHeight="1" x14ac:dyDescent="0.35">
      <c r="D277" s="66"/>
      <c r="E277" s="19"/>
      <c r="F277" s="76" t="str">
        <f>IFERROR(INDEX(Équipement!C:C,MATCH(Carac[[#This Row],[Équipement (Zone + Voie)]],Équipement!D:D,0)),"")</f>
        <v/>
      </c>
      <c r="G277" s="17" t="str">
        <f>IFERROR(INDEX('Grille de tri'!C:C,MATCH(Pesée!C277,'Grille de tri'!B:B,0)),"")</f>
        <v/>
      </c>
      <c r="H277" s="17" t="str">
        <f>IF(Carac[[#This Row],[Voie de collecte actuelle]]=Carac[[#This Row],[Voie de collecte recommandée]],"bien trié","mal trié")</f>
        <v>bien trié</v>
      </c>
      <c r="I277" s="17" t="str">
        <f>IFERROR(INDEX('Voies de collecte'!C:C,MATCH(Carac[[#This Row],[Voie de collecte actuelle]],'Voies de collecte'!B:B,0)),"")</f>
        <v/>
      </c>
      <c r="J277" s="17" t="str">
        <f>IFERROR(INDEX('Voies de collecte'!C:C,MATCH(Carac[[#This Row],[Voie de collecte recommandée]],'Voies de collecte'!B:B,0)),"")</f>
        <v/>
      </c>
      <c r="K277" s="18" t="str">
        <f>IFERROR(VLOOKUP(B277,Équipement!D:E,2,FALSE),"")</f>
        <v/>
      </c>
      <c r="L277" s="21"/>
      <c r="M277" s="21" t="e">
        <f>VLOOKUP(Carac[[#This Row],[Équipement (Zone + Voie)]],Équipement!D:H,5,FALSE)</f>
        <v>#N/A</v>
      </c>
      <c r="N277" s="25">
        <f>IFERROR(IF(Carac[[#This Row],[Fréquence]]="ponctuel",Carac[[#This Row],[Masse 
(kg) ]],Carac[[#This Row],[Masse 
(kg) ]]*Carac[[#This Row],[Facteur d''annualisation]]),0)</f>
        <v>0</v>
      </c>
    </row>
    <row r="278" spans="4:14" ht="19.899999999999999" customHeight="1" x14ac:dyDescent="0.35">
      <c r="D278" s="66"/>
      <c r="E278" s="19"/>
      <c r="F278" s="76" t="str">
        <f>IFERROR(INDEX(Équipement!C:C,MATCH(Carac[[#This Row],[Équipement (Zone + Voie)]],Équipement!D:D,0)),"")</f>
        <v/>
      </c>
      <c r="G278" s="17" t="str">
        <f>IFERROR(INDEX('Grille de tri'!C:C,MATCH(Pesée!C278,'Grille de tri'!B:B,0)),"")</f>
        <v/>
      </c>
      <c r="H278" s="17" t="str">
        <f>IF(Carac[[#This Row],[Voie de collecte actuelle]]=Carac[[#This Row],[Voie de collecte recommandée]],"bien trié","mal trié")</f>
        <v>bien trié</v>
      </c>
      <c r="I278" s="17" t="str">
        <f>IFERROR(INDEX('Voies de collecte'!C:C,MATCH(Carac[[#This Row],[Voie de collecte actuelle]],'Voies de collecte'!B:B,0)),"")</f>
        <v/>
      </c>
      <c r="J278" s="17" t="str">
        <f>IFERROR(INDEX('Voies de collecte'!C:C,MATCH(Carac[[#This Row],[Voie de collecte recommandée]],'Voies de collecte'!B:B,0)),"")</f>
        <v/>
      </c>
      <c r="K278" s="18" t="str">
        <f>IFERROR(VLOOKUP(B278,Équipement!D:E,2,FALSE),"")</f>
        <v/>
      </c>
      <c r="L278" s="21"/>
      <c r="M278" s="21" t="e">
        <f>VLOOKUP(Carac[[#This Row],[Équipement (Zone + Voie)]],Équipement!D:H,5,FALSE)</f>
        <v>#N/A</v>
      </c>
      <c r="N278" s="25">
        <f>IFERROR(IF(Carac[[#This Row],[Fréquence]]="ponctuel",Carac[[#This Row],[Masse 
(kg) ]],Carac[[#This Row],[Masse 
(kg) ]]*Carac[[#This Row],[Facteur d''annualisation]]),0)</f>
        <v>0</v>
      </c>
    </row>
    <row r="279" spans="4:14" ht="19.899999999999999" customHeight="1" x14ac:dyDescent="0.35">
      <c r="D279" s="66"/>
      <c r="E279" s="19"/>
      <c r="F279" s="76" t="str">
        <f>IFERROR(INDEX(Équipement!C:C,MATCH(Carac[[#This Row],[Équipement (Zone + Voie)]],Équipement!D:D,0)),"")</f>
        <v/>
      </c>
      <c r="G279" s="17" t="str">
        <f>IFERROR(INDEX('Grille de tri'!C:C,MATCH(Pesée!C279,'Grille de tri'!B:B,0)),"")</f>
        <v/>
      </c>
      <c r="H279" s="17" t="str">
        <f>IF(Carac[[#This Row],[Voie de collecte actuelle]]=Carac[[#This Row],[Voie de collecte recommandée]],"bien trié","mal trié")</f>
        <v>bien trié</v>
      </c>
      <c r="I279" s="17" t="str">
        <f>IFERROR(INDEX('Voies de collecte'!C:C,MATCH(Carac[[#This Row],[Voie de collecte actuelle]],'Voies de collecte'!B:B,0)),"")</f>
        <v/>
      </c>
      <c r="J279" s="17" t="str">
        <f>IFERROR(INDEX('Voies de collecte'!C:C,MATCH(Carac[[#This Row],[Voie de collecte recommandée]],'Voies de collecte'!B:B,0)),"")</f>
        <v/>
      </c>
      <c r="K279" s="18" t="str">
        <f>IFERROR(VLOOKUP(B279,Équipement!D:E,2,FALSE),"")</f>
        <v/>
      </c>
      <c r="L279" s="21"/>
      <c r="M279" s="21" t="e">
        <f>VLOOKUP(Carac[[#This Row],[Équipement (Zone + Voie)]],Équipement!D:H,5,FALSE)</f>
        <v>#N/A</v>
      </c>
      <c r="N279" s="25">
        <f>IFERROR(IF(Carac[[#This Row],[Fréquence]]="ponctuel",Carac[[#This Row],[Masse 
(kg) ]],Carac[[#This Row],[Masse 
(kg) ]]*Carac[[#This Row],[Facteur d''annualisation]]),0)</f>
        <v>0</v>
      </c>
    </row>
    <row r="280" spans="4:14" ht="19.899999999999999" customHeight="1" x14ac:dyDescent="0.35">
      <c r="D280" s="66"/>
      <c r="E280" s="19"/>
      <c r="F280" s="76" t="str">
        <f>IFERROR(INDEX(Équipement!C:C,MATCH(Carac[[#This Row],[Équipement (Zone + Voie)]],Équipement!D:D,0)),"")</f>
        <v/>
      </c>
      <c r="G280" s="17" t="str">
        <f>IFERROR(INDEX('Grille de tri'!C:C,MATCH(Pesée!C280,'Grille de tri'!B:B,0)),"")</f>
        <v/>
      </c>
      <c r="H280" s="17" t="str">
        <f>IF(Carac[[#This Row],[Voie de collecte actuelle]]=Carac[[#This Row],[Voie de collecte recommandée]],"bien trié","mal trié")</f>
        <v>bien trié</v>
      </c>
      <c r="I280" s="17" t="str">
        <f>IFERROR(INDEX('Voies de collecte'!C:C,MATCH(Carac[[#This Row],[Voie de collecte actuelle]],'Voies de collecte'!B:B,0)),"")</f>
        <v/>
      </c>
      <c r="J280" s="17" t="str">
        <f>IFERROR(INDEX('Voies de collecte'!C:C,MATCH(Carac[[#This Row],[Voie de collecte recommandée]],'Voies de collecte'!B:B,0)),"")</f>
        <v/>
      </c>
      <c r="K280" s="18" t="str">
        <f>IFERROR(VLOOKUP(B280,Équipement!D:E,2,FALSE),"")</f>
        <v/>
      </c>
      <c r="L280" s="21"/>
      <c r="M280" s="21" t="e">
        <f>VLOOKUP(Carac[[#This Row],[Équipement (Zone + Voie)]],Équipement!D:H,5,FALSE)</f>
        <v>#N/A</v>
      </c>
      <c r="N280" s="25">
        <f>IFERROR(IF(Carac[[#This Row],[Fréquence]]="ponctuel",Carac[[#This Row],[Masse 
(kg) ]],Carac[[#This Row],[Masse 
(kg) ]]*Carac[[#This Row],[Facteur d''annualisation]]),0)</f>
        <v>0</v>
      </c>
    </row>
    <row r="281" spans="4:14" ht="19.899999999999999" customHeight="1" x14ac:dyDescent="0.35">
      <c r="D281" s="66"/>
      <c r="E281" s="19"/>
      <c r="F281" s="76" t="str">
        <f>IFERROR(INDEX(Équipement!C:C,MATCH(Carac[[#This Row],[Équipement (Zone + Voie)]],Équipement!D:D,0)),"")</f>
        <v/>
      </c>
      <c r="G281" s="17" t="str">
        <f>IFERROR(INDEX('Grille de tri'!C:C,MATCH(Pesée!C281,'Grille de tri'!B:B,0)),"")</f>
        <v/>
      </c>
      <c r="H281" s="17" t="str">
        <f>IF(Carac[[#This Row],[Voie de collecte actuelle]]=Carac[[#This Row],[Voie de collecte recommandée]],"bien trié","mal trié")</f>
        <v>bien trié</v>
      </c>
      <c r="I281" s="17" t="str">
        <f>IFERROR(INDEX('Voies de collecte'!C:C,MATCH(Carac[[#This Row],[Voie de collecte actuelle]],'Voies de collecte'!B:B,0)),"")</f>
        <v/>
      </c>
      <c r="J281" s="17" t="str">
        <f>IFERROR(INDEX('Voies de collecte'!C:C,MATCH(Carac[[#This Row],[Voie de collecte recommandée]],'Voies de collecte'!B:B,0)),"")</f>
        <v/>
      </c>
      <c r="K281" s="18" t="str">
        <f>IFERROR(VLOOKUP(B281,Équipement!D:E,2,FALSE),"")</f>
        <v/>
      </c>
      <c r="L281" s="21"/>
      <c r="M281" s="21" t="e">
        <f>VLOOKUP(Carac[[#This Row],[Équipement (Zone + Voie)]],Équipement!D:H,5,FALSE)</f>
        <v>#N/A</v>
      </c>
      <c r="N281" s="25">
        <f>IFERROR(IF(Carac[[#This Row],[Fréquence]]="ponctuel",Carac[[#This Row],[Masse 
(kg) ]],Carac[[#This Row],[Masse 
(kg) ]]*Carac[[#This Row],[Facteur d''annualisation]]),0)</f>
        <v>0</v>
      </c>
    </row>
    <row r="282" spans="4:14" ht="19.899999999999999" customHeight="1" x14ac:dyDescent="0.35">
      <c r="D282" s="66"/>
      <c r="E282" s="19"/>
      <c r="F282" s="76" t="str">
        <f>IFERROR(INDEX(Équipement!C:C,MATCH(Carac[[#This Row],[Équipement (Zone + Voie)]],Équipement!D:D,0)),"")</f>
        <v/>
      </c>
      <c r="G282" s="17" t="str">
        <f>IFERROR(INDEX('Grille de tri'!C:C,MATCH(Pesée!C282,'Grille de tri'!B:B,0)),"")</f>
        <v/>
      </c>
      <c r="H282" s="17" t="str">
        <f>IF(Carac[[#This Row],[Voie de collecte actuelle]]=Carac[[#This Row],[Voie de collecte recommandée]],"bien trié","mal trié")</f>
        <v>bien trié</v>
      </c>
      <c r="I282" s="17" t="str">
        <f>IFERROR(INDEX('Voies de collecte'!C:C,MATCH(Carac[[#This Row],[Voie de collecte actuelle]],'Voies de collecte'!B:B,0)),"")</f>
        <v/>
      </c>
      <c r="J282" s="17" t="str">
        <f>IFERROR(INDEX('Voies de collecte'!C:C,MATCH(Carac[[#This Row],[Voie de collecte recommandée]],'Voies de collecte'!B:B,0)),"")</f>
        <v/>
      </c>
      <c r="K282" s="18" t="str">
        <f>IFERROR(VLOOKUP(B282,Équipement!D:E,2,FALSE),"")</f>
        <v/>
      </c>
      <c r="L282" s="21"/>
      <c r="M282" s="21" t="e">
        <f>VLOOKUP(Carac[[#This Row],[Équipement (Zone + Voie)]],Équipement!D:H,5,FALSE)</f>
        <v>#N/A</v>
      </c>
      <c r="N282" s="25">
        <f>IFERROR(IF(Carac[[#This Row],[Fréquence]]="ponctuel",Carac[[#This Row],[Masse 
(kg) ]],Carac[[#This Row],[Masse 
(kg) ]]*Carac[[#This Row],[Facteur d''annualisation]]),0)</f>
        <v>0</v>
      </c>
    </row>
    <row r="283" spans="4:14" ht="19.899999999999999" customHeight="1" x14ac:dyDescent="0.35">
      <c r="D283" s="66"/>
      <c r="E283" s="19"/>
      <c r="F283" s="76" t="str">
        <f>IFERROR(INDEX(Équipement!C:C,MATCH(Carac[[#This Row],[Équipement (Zone + Voie)]],Équipement!D:D,0)),"")</f>
        <v/>
      </c>
      <c r="G283" s="17" t="str">
        <f>IFERROR(INDEX('Grille de tri'!C:C,MATCH(Pesée!C283,'Grille de tri'!B:B,0)),"")</f>
        <v/>
      </c>
      <c r="H283" s="17" t="str">
        <f>IF(Carac[[#This Row],[Voie de collecte actuelle]]=Carac[[#This Row],[Voie de collecte recommandée]],"bien trié","mal trié")</f>
        <v>bien trié</v>
      </c>
      <c r="I283" s="17" t="str">
        <f>IFERROR(INDEX('Voies de collecte'!C:C,MATCH(Carac[[#This Row],[Voie de collecte actuelle]],'Voies de collecte'!B:B,0)),"")</f>
        <v/>
      </c>
      <c r="J283" s="17" t="str">
        <f>IFERROR(INDEX('Voies de collecte'!C:C,MATCH(Carac[[#This Row],[Voie de collecte recommandée]],'Voies de collecte'!B:B,0)),"")</f>
        <v/>
      </c>
      <c r="K283" s="18" t="str">
        <f>IFERROR(VLOOKUP(B283,Équipement!D:E,2,FALSE),"")</f>
        <v/>
      </c>
      <c r="L283" s="21"/>
      <c r="M283" s="21" t="e">
        <f>VLOOKUP(Carac[[#This Row],[Équipement (Zone + Voie)]],Équipement!D:H,5,FALSE)</f>
        <v>#N/A</v>
      </c>
      <c r="N283" s="25">
        <f>IFERROR(IF(Carac[[#This Row],[Fréquence]]="ponctuel",Carac[[#This Row],[Masse 
(kg) ]],Carac[[#This Row],[Masse 
(kg) ]]*Carac[[#This Row],[Facteur d''annualisation]]),0)</f>
        <v>0</v>
      </c>
    </row>
    <row r="284" spans="4:14" ht="19.899999999999999" customHeight="1" x14ac:dyDescent="0.35">
      <c r="D284" s="66"/>
      <c r="E284" s="19"/>
      <c r="F284" s="76" t="str">
        <f>IFERROR(INDEX(Équipement!C:C,MATCH(Carac[[#This Row],[Équipement (Zone + Voie)]],Équipement!D:D,0)),"")</f>
        <v/>
      </c>
      <c r="G284" s="17" t="str">
        <f>IFERROR(INDEX('Grille de tri'!C:C,MATCH(Pesée!C284,'Grille de tri'!B:B,0)),"")</f>
        <v/>
      </c>
      <c r="H284" s="17" t="str">
        <f>IF(Carac[[#This Row],[Voie de collecte actuelle]]=Carac[[#This Row],[Voie de collecte recommandée]],"bien trié","mal trié")</f>
        <v>bien trié</v>
      </c>
      <c r="I284" s="17" t="str">
        <f>IFERROR(INDEX('Voies de collecte'!C:C,MATCH(Carac[[#This Row],[Voie de collecte actuelle]],'Voies de collecte'!B:B,0)),"")</f>
        <v/>
      </c>
      <c r="J284" s="17" t="str">
        <f>IFERROR(INDEX('Voies de collecte'!C:C,MATCH(Carac[[#This Row],[Voie de collecte recommandée]],'Voies de collecte'!B:B,0)),"")</f>
        <v/>
      </c>
      <c r="K284" s="18" t="str">
        <f>IFERROR(VLOOKUP(B284,Équipement!D:E,2,FALSE),"")</f>
        <v/>
      </c>
      <c r="L284" s="21"/>
      <c r="M284" s="21" t="e">
        <f>VLOOKUP(Carac[[#This Row],[Équipement (Zone + Voie)]],Équipement!D:H,5,FALSE)</f>
        <v>#N/A</v>
      </c>
      <c r="N284" s="25">
        <f>IFERROR(IF(Carac[[#This Row],[Fréquence]]="ponctuel",Carac[[#This Row],[Masse 
(kg) ]],Carac[[#This Row],[Masse 
(kg) ]]*Carac[[#This Row],[Facteur d''annualisation]]),0)</f>
        <v>0</v>
      </c>
    </row>
    <row r="285" spans="4:14" ht="19.899999999999999" customHeight="1" x14ac:dyDescent="0.35">
      <c r="D285" s="66"/>
      <c r="E285" s="19"/>
      <c r="F285" s="76" t="str">
        <f>IFERROR(INDEX(Équipement!C:C,MATCH(Carac[[#This Row],[Équipement (Zone + Voie)]],Équipement!D:D,0)),"")</f>
        <v/>
      </c>
      <c r="G285" s="17" t="str">
        <f>IFERROR(INDEX('Grille de tri'!C:C,MATCH(Pesée!C285,'Grille de tri'!B:B,0)),"")</f>
        <v/>
      </c>
      <c r="H285" s="17" t="str">
        <f>IF(Carac[[#This Row],[Voie de collecte actuelle]]=Carac[[#This Row],[Voie de collecte recommandée]],"bien trié","mal trié")</f>
        <v>bien trié</v>
      </c>
      <c r="I285" s="17" t="str">
        <f>IFERROR(INDEX('Voies de collecte'!C:C,MATCH(Carac[[#This Row],[Voie de collecte actuelle]],'Voies de collecte'!B:B,0)),"")</f>
        <v/>
      </c>
      <c r="J285" s="17" t="str">
        <f>IFERROR(INDEX('Voies de collecte'!C:C,MATCH(Carac[[#This Row],[Voie de collecte recommandée]],'Voies de collecte'!B:B,0)),"")</f>
        <v/>
      </c>
      <c r="K285" s="18" t="str">
        <f>IFERROR(VLOOKUP(B285,Équipement!D:E,2,FALSE),"")</f>
        <v/>
      </c>
      <c r="L285" s="21"/>
      <c r="M285" s="21" t="e">
        <f>VLOOKUP(Carac[[#This Row],[Équipement (Zone + Voie)]],Équipement!D:H,5,FALSE)</f>
        <v>#N/A</v>
      </c>
      <c r="N285" s="25">
        <f>IFERROR(IF(Carac[[#This Row],[Fréquence]]="ponctuel",Carac[[#This Row],[Masse 
(kg) ]],Carac[[#This Row],[Masse 
(kg) ]]*Carac[[#This Row],[Facteur d''annualisation]]),0)</f>
        <v>0</v>
      </c>
    </row>
    <row r="286" spans="4:14" ht="19.899999999999999" customHeight="1" x14ac:dyDescent="0.35">
      <c r="D286" s="66"/>
      <c r="E286" s="19"/>
      <c r="F286" s="76" t="str">
        <f>IFERROR(INDEX(Équipement!C:C,MATCH(Carac[[#This Row],[Équipement (Zone + Voie)]],Équipement!D:D,0)),"")</f>
        <v/>
      </c>
      <c r="G286" s="17" t="str">
        <f>IFERROR(INDEX('Grille de tri'!C:C,MATCH(Pesée!C286,'Grille de tri'!B:B,0)),"")</f>
        <v/>
      </c>
      <c r="H286" s="17" t="str">
        <f>IF(Carac[[#This Row],[Voie de collecte actuelle]]=Carac[[#This Row],[Voie de collecte recommandée]],"bien trié","mal trié")</f>
        <v>bien trié</v>
      </c>
      <c r="I286" s="17" t="str">
        <f>IFERROR(INDEX('Voies de collecte'!C:C,MATCH(Carac[[#This Row],[Voie de collecte actuelle]],'Voies de collecte'!B:B,0)),"")</f>
        <v/>
      </c>
      <c r="J286" s="17" t="str">
        <f>IFERROR(INDEX('Voies de collecte'!C:C,MATCH(Carac[[#This Row],[Voie de collecte recommandée]],'Voies de collecte'!B:B,0)),"")</f>
        <v/>
      </c>
      <c r="K286" s="18" t="str">
        <f>IFERROR(VLOOKUP(B286,Équipement!D:E,2,FALSE),"")</f>
        <v/>
      </c>
      <c r="L286" s="21"/>
      <c r="M286" s="21" t="e">
        <f>VLOOKUP(Carac[[#This Row],[Équipement (Zone + Voie)]],Équipement!D:H,5,FALSE)</f>
        <v>#N/A</v>
      </c>
      <c r="N286" s="25">
        <f>IFERROR(IF(Carac[[#This Row],[Fréquence]]="ponctuel",Carac[[#This Row],[Masse 
(kg) ]],Carac[[#This Row],[Masse 
(kg) ]]*Carac[[#This Row],[Facteur d''annualisation]]),0)</f>
        <v>0</v>
      </c>
    </row>
    <row r="287" spans="4:14" ht="19.899999999999999" customHeight="1" x14ac:dyDescent="0.35">
      <c r="D287" s="66"/>
      <c r="E287" s="19"/>
      <c r="F287" s="76" t="str">
        <f>IFERROR(INDEX(Équipement!C:C,MATCH(Carac[[#This Row],[Équipement (Zone + Voie)]],Équipement!D:D,0)),"")</f>
        <v/>
      </c>
      <c r="G287" s="17" t="str">
        <f>IFERROR(INDEX('Grille de tri'!C:C,MATCH(Pesée!C287,'Grille de tri'!B:B,0)),"")</f>
        <v/>
      </c>
      <c r="H287" s="17" t="str">
        <f>IF(Carac[[#This Row],[Voie de collecte actuelle]]=Carac[[#This Row],[Voie de collecte recommandée]],"bien trié","mal trié")</f>
        <v>bien trié</v>
      </c>
      <c r="I287" s="17" t="str">
        <f>IFERROR(INDEX('Voies de collecte'!C:C,MATCH(Carac[[#This Row],[Voie de collecte actuelle]],'Voies de collecte'!B:B,0)),"")</f>
        <v/>
      </c>
      <c r="J287" s="17" t="str">
        <f>IFERROR(INDEX('Voies de collecte'!C:C,MATCH(Carac[[#This Row],[Voie de collecte recommandée]],'Voies de collecte'!B:B,0)),"")</f>
        <v/>
      </c>
      <c r="K287" s="18" t="str">
        <f>IFERROR(VLOOKUP(B287,Équipement!D:E,2,FALSE),"")</f>
        <v/>
      </c>
      <c r="L287" s="21"/>
      <c r="M287" s="21" t="e">
        <f>VLOOKUP(Carac[[#This Row],[Équipement (Zone + Voie)]],Équipement!D:H,5,FALSE)</f>
        <v>#N/A</v>
      </c>
      <c r="N287" s="25">
        <f>IFERROR(IF(Carac[[#This Row],[Fréquence]]="ponctuel",Carac[[#This Row],[Masse 
(kg) ]],Carac[[#This Row],[Masse 
(kg) ]]*Carac[[#This Row],[Facteur d''annualisation]]),0)</f>
        <v>0</v>
      </c>
    </row>
    <row r="288" spans="4:14" ht="19.899999999999999" customHeight="1" x14ac:dyDescent="0.35">
      <c r="D288" s="66"/>
      <c r="E288" s="19"/>
      <c r="F288" s="76" t="str">
        <f>IFERROR(INDEX(Équipement!C:C,MATCH(Carac[[#This Row],[Équipement (Zone + Voie)]],Équipement!D:D,0)),"")</f>
        <v/>
      </c>
      <c r="G288" s="17" t="str">
        <f>IFERROR(INDEX('Grille de tri'!C:C,MATCH(Pesée!C288,'Grille de tri'!B:B,0)),"")</f>
        <v/>
      </c>
      <c r="H288" s="17" t="str">
        <f>IF(Carac[[#This Row],[Voie de collecte actuelle]]=Carac[[#This Row],[Voie de collecte recommandée]],"bien trié","mal trié")</f>
        <v>bien trié</v>
      </c>
      <c r="I288" s="17" t="str">
        <f>IFERROR(INDEX('Voies de collecte'!C:C,MATCH(Carac[[#This Row],[Voie de collecte actuelle]],'Voies de collecte'!B:B,0)),"")</f>
        <v/>
      </c>
      <c r="J288" s="17" t="str">
        <f>IFERROR(INDEX('Voies de collecte'!C:C,MATCH(Carac[[#This Row],[Voie de collecte recommandée]],'Voies de collecte'!B:B,0)),"")</f>
        <v/>
      </c>
      <c r="K288" s="18" t="str">
        <f>IFERROR(VLOOKUP(B288,Équipement!D:E,2,FALSE),"")</f>
        <v/>
      </c>
      <c r="L288" s="21"/>
      <c r="M288" s="21" t="e">
        <f>VLOOKUP(Carac[[#This Row],[Équipement (Zone + Voie)]],Équipement!D:H,5,FALSE)</f>
        <v>#N/A</v>
      </c>
      <c r="N288" s="25">
        <f>IFERROR(IF(Carac[[#This Row],[Fréquence]]="ponctuel",Carac[[#This Row],[Masse 
(kg) ]],Carac[[#This Row],[Masse 
(kg) ]]*Carac[[#This Row],[Facteur d''annualisation]]),0)</f>
        <v>0</v>
      </c>
    </row>
    <row r="289" spans="4:14" ht="19.899999999999999" customHeight="1" x14ac:dyDescent="0.35">
      <c r="D289" s="66"/>
      <c r="E289" s="19"/>
      <c r="F289" s="76" t="str">
        <f>IFERROR(INDEX(Équipement!C:C,MATCH(Carac[[#This Row],[Équipement (Zone + Voie)]],Équipement!D:D,0)),"")</f>
        <v/>
      </c>
      <c r="G289" s="17" t="str">
        <f>IFERROR(INDEX('Grille de tri'!C:C,MATCH(Pesée!C289,'Grille de tri'!B:B,0)),"")</f>
        <v/>
      </c>
      <c r="H289" s="17" t="str">
        <f>IF(Carac[[#This Row],[Voie de collecte actuelle]]=Carac[[#This Row],[Voie de collecte recommandée]],"bien trié","mal trié")</f>
        <v>bien trié</v>
      </c>
      <c r="I289" s="17" t="str">
        <f>IFERROR(INDEX('Voies de collecte'!C:C,MATCH(Carac[[#This Row],[Voie de collecte actuelle]],'Voies de collecte'!B:B,0)),"")</f>
        <v/>
      </c>
      <c r="J289" s="17" t="str">
        <f>IFERROR(INDEX('Voies de collecte'!C:C,MATCH(Carac[[#This Row],[Voie de collecte recommandée]],'Voies de collecte'!B:B,0)),"")</f>
        <v/>
      </c>
      <c r="K289" s="18" t="str">
        <f>IFERROR(VLOOKUP(B289,Équipement!D:E,2,FALSE),"")</f>
        <v/>
      </c>
      <c r="L289" s="21"/>
      <c r="M289" s="21" t="e">
        <f>VLOOKUP(Carac[[#This Row],[Équipement (Zone + Voie)]],Équipement!D:H,5,FALSE)</f>
        <v>#N/A</v>
      </c>
      <c r="N289" s="25">
        <f>IFERROR(IF(Carac[[#This Row],[Fréquence]]="ponctuel",Carac[[#This Row],[Masse 
(kg) ]],Carac[[#This Row],[Masse 
(kg) ]]*Carac[[#This Row],[Facteur d''annualisation]]),0)</f>
        <v>0</v>
      </c>
    </row>
    <row r="290" spans="4:14" ht="19.899999999999999" customHeight="1" x14ac:dyDescent="0.35">
      <c r="D290" s="66"/>
      <c r="E290" s="19"/>
      <c r="F290" s="76" t="str">
        <f>IFERROR(INDEX(Équipement!C:C,MATCH(Carac[[#This Row],[Équipement (Zone + Voie)]],Équipement!D:D,0)),"")</f>
        <v/>
      </c>
      <c r="G290" s="17" t="str">
        <f>IFERROR(INDEX('Grille de tri'!C:C,MATCH(Pesée!C290,'Grille de tri'!B:B,0)),"")</f>
        <v/>
      </c>
      <c r="H290" s="17" t="str">
        <f>IF(Carac[[#This Row],[Voie de collecte actuelle]]=Carac[[#This Row],[Voie de collecte recommandée]],"bien trié","mal trié")</f>
        <v>bien trié</v>
      </c>
      <c r="I290" s="17" t="str">
        <f>IFERROR(INDEX('Voies de collecte'!C:C,MATCH(Carac[[#This Row],[Voie de collecte actuelle]],'Voies de collecte'!B:B,0)),"")</f>
        <v/>
      </c>
      <c r="J290" s="17" t="str">
        <f>IFERROR(INDEX('Voies de collecte'!C:C,MATCH(Carac[[#This Row],[Voie de collecte recommandée]],'Voies de collecte'!B:B,0)),"")</f>
        <v/>
      </c>
      <c r="K290" s="18" t="str">
        <f>IFERROR(VLOOKUP(B290,Équipement!D:E,2,FALSE),"")</f>
        <v/>
      </c>
      <c r="L290" s="21"/>
      <c r="M290" s="21" t="e">
        <f>VLOOKUP(Carac[[#This Row],[Équipement (Zone + Voie)]],Équipement!D:H,5,FALSE)</f>
        <v>#N/A</v>
      </c>
      <c r="N290" s="25">
        <f>IFERROR(IF(Carac[[#This Row],[Fréquence]]="ponctuel",Carac[[#This Row],[Masse 
(kg) ]],Carac[[#This Row],[Masse 
(kg) ]]*Carac[[#This Row],[Facteur d''annualisation]]),0)</f>
        <v>0</v>
      </c>
    </row>
    <row r="291" spans="4:14" ht="19.899999999999999" customHeight="1" x14ac:dyDescent="0.35">
      <c r="D291" s="66"/>
      <c r="E291" s="19"/>
      <c r="F291" s="76" t="str">
        <f>IFERROR(INDEX(Équipement!C:C,MATCH(Carac[[#This Row],[Équipement (Zone + Voie)]],Équipement!D:D,0)),"")</f>
        <v/>
      </c>
      <c r="G291" s="17" t="str">
        <f>IFERROR(INDEX('Grille de tri'!C:C,MATCH(Pesée!C291,'Grille de tri'!B:B,0)),"")</f>
        <v/>
      </c>
      <c r="H291" s="17" t="str">
        <f>IF(Carac[[#This Row],[Voie de collecte actuelle]]=Carac[[#This Row],[Voie de collecte recommandée]],"bien trié","mal trié")</f>
        <v>bien trié</v>
      </c>
      <c r="I291" s="17" t="str">
        <f>IFERROR(INDEX('Voies de collecte'!C:C,MATCH(Carac[[#This Row],[Voie de collecte actuelle]],'Voies de collecte'!B:B,0)),"")</f>
        <v/>
      </c>
      <c r="J291" s="17" t="str">
        <f>IFERROR(INDEX('Voies de collecte'!C:C,MATCH(Carac[[#This Row],[Voie de collecte recommandée]],'Voies de collecte'!B:B,0)),"")</f>
        <v/>
      </c>
      <c r="K291" s="18" t="str">
        <f>IFERROR(VLOOKUP(B291,Équipement!D:E,2,FALSE),"")</f>
        <v/>
      </c>
      <c r="L291" s="21"/>
      <c r="M291" s="21" t="e">
        <f>VLOOKUP(Carac[[#This Row],[Équipement (Zone + Voie)]],Équipement!D:H,5,FALSE)</f>
        <v>#N/A</v>
      </c>
      <c r="N291" s="25">
        <f>IFERROR(IF(Carac[[#This Row],[Fréquence]]="ponctuel",Carac[[#This Row],[Masse 
(kg) ]],Carac[[#This Row],[Masse 
(kg) ]]*Carac[[#This Row],[Facteur d''annualisation]]),0)</f>
        <v>0</v>
      </c>
    </row>
    <row r="292" spans="4:14" ht="19.899999999999999" customHeight="1" x14ac:dyDescent="0.35">
      <c r="D292" s="66"/>
      <c r="E292" s="19"/>
      <c r="F292" s="76" t="str">
        <f>IFERROR(INDEX(Équipement!C:C,MATCH(Carac[[#This Row],[Équipement (Zone + Voie)]],Équipement!D:D,0)),"")</f>
        <v/>
      </c>
      <c r="G292" s="17" t="str">
        <f>IFERROR(INDEX('Grille de tri'!C:C,MATCH(Pesée!C292,'Grille de tri'!B:B,0)),"")</f>
        <v/>
      </c>
      <c r="H292" s="17" t="str">
        <f>IF(Carac[[#This Row],[Voie de collecte actuelle]]=Carac[[#This Row],[Voie de collecte recommandée]],"bien trié","mal trié")</f>
        <v>bien trié</v>
      </c>
      <c r="I292" s="17" t="str">
        <f>IFERROR(INDEX('Voies de collecte'!C:C,MATCH(Carac[[#This Row],[Voie de collecte actuelle]],'Voies de collecte'!B:B,0)),"")</f>
        <v/>
      </c>
      <c r="J292" s="17" t="str">
        <f>IFERROR(INDEX('Voies de collecte'!C:C,MATCH(Carac[[#This Row],[Voie de collecte recommandée]],'Voies de collecte'!B:B,0)),"")</f>
        <v/>
      </c>
      <c r="K292" s="18" t="str">
        <f>IFERROR(VLOOKUP(B292,Équipement!D:E,2,FALSE),"")</f>
        <v/>
      </c>
      <c r="L292" s="21"/>
      <c r="M292" s="21" t="e">
        <f>VLOOKUP(Carac[[#This Row],[Équipement (Zone + Voie)]],Équipement!D:H,5,FALSE)</f>
        <v>#N/A</v>
      </c>
      <c r="N292" s="25">
        <f>IFERROR(IF(Carac[[#This Row],[Fréquence]]="ponctuel",Carac[[#This Row],[Masse 
(kg) ]],Carac[[#This Row],[Masse 
(kg) ]]*Carac[[#This Row],[Facteur d''annualisation]]),0)</f>
        <v>0</v>
      </c>
    </row>
    <row r="293" spans="4:14" ht="19.899999999999999" customHeight="1" x14ac:dyDescent="0.35">
      <c r="D293" s="66"/>
      <c r="E293" s="19"/>
      <c r="F293" s="76" t="str">
        <f>IFERROR(INDEX(Équipement!C:C,MATCH(Carac[[#This Row],[Équipement (Zone + Voie)]],Équipement!D:D,0)),"")</f>
        <v/>
      </c>
      <c r="G293" s="17" t="str">
        <f>IFERROR(INDEX('Grille de tri'!C:C,MATCH(Pesée!C293,'Grille de tri'!B:B,0)),"")</f>
        <v/>
      </c>
      <c r="H293" s="17" t="str">
        <f>IF(Carac[[#This Row],[Voie de collecte actuelle]]=Carac[[#This Row],[Voie de collecte recommandée]],"bien trié","mal trié")</f>
        <v>bien trié</v>
      </c>
      <c r="I293" s="17" t="str">
        <f>IFERROR(INDEX('Voies de collecte'!C:C,MATCH(Carac[[#This Row],[Voie de collecte actuelle]],'Voies de collecte'!B:B,0)),"")</f>
        <v/>
      </c>
      <c r="J293" s="17" t="str">
        <f>IFERROR(INDEX('Voies de collecte'!C:C,MATCH(Carac[[#This Row],[Voie de collecte recommandée]],'Voies de collecte'!B:B,0)),"")</f>
        <v/>
      </c>
      <c r="K293" s="18" t="str">
        <f>IFERROR(VLOOKUP(B293,Équipement!D:E,2,FALSE),"")</f>
        <v/>
      </c>
      <c r="L293" s="21"/>
      <c r="M293" s="21" t="e">
        <f>VLOOKUP(Carac[[#This Row],[Équipement (Zone + Voie)]],Équipement!D:H,5,FALSE)</f>
        <v>#N/A</v>
      </c>
      <c r="N293" s="25">
        <f>IFERROR(IF(Carac[[#This Row],[Fréquence]]="ponctuel",Carac[[#This Row],[Masse 
(kg) ]],Carac[[#This Row],[Masse 
(kg) ]]*Carac[[#This Row],[Facteur d''annualisation]]),0)</f>
        <v>0</v>
      </c>
    </row>
    <row r="294" spans="4:14" ht="19.899999999999999" customHeight="1" x14ac:dyDescent="0.35">
      <c r="D294" s="66"/>
      <c r="E294" s="19"/>
      <c r="F294" s="76" t="str">
        <f>IFERROR(INDEX(Équipement!C:C,MATCH(Carac[[#This Row],[Équipement (Zone + Voie)]],Équipement!D:D,0)),"")</f>
        <v/>
      </c>
      <c r="G294" s="17" t="str">
        <f>IFERROR(INDEX('Grille de tri'!C:C,MATCH(Pesée!C294,'Grille de tri'!B:B,0)),"")</f>
        <v/>
      </c>
      <c r="H294" s="17" t="str">
        <f>IF(Carac[[#This Row],[Voie de collecte actuelle]]=Carac[[#This Row],[Voie de collecte recommandée]],"bien trié","mal trié")</f>
        <v>bien trié</v>
      </c>
      <c r="I294" s="17" t="str">
        <f>IFERROR(INDEX('Voies de collecte'!C:C,MATCH(Carac[[#This Row],[Voie de collecte actuelle]],'Voies de collecte'!B:B,0)),"")</f>
        <v/>
      </c>
      <c r="J294" s="17" t="str">
        <f>IFERROR(INDEX('Voies de collecte'!C:C,MATCH(Carac[[#This Row],[Voie de collecte recommandée]],'Voies de collecte'!B:B,0)),"")</f>
        <v/>
      </c>
      <c r="K294" s="18" t="str">
        <f>IFERROR(VLOOKUP(B294,Équipement!D:E,2,FALSE),"")</f>
        <v/>
      </c>
      <c r="L294" s="21"/>
      <c r="M294" s="21" t="e">
        <f>VLOOKUP(Carac[[#This Row],[Équipement (Zone + Voie)]],Équipement!D:H,5,FALSE)</f>
        <v>#N/A</v>
      </c>
      <c r="N294" s="25">
        <f>IFERROR(IF(Carac[[#This Row],[Fréquence]]="ponctuel",Carac[[#This Row],[Masse 
(kg) ]],Carac[[#This Row],[Masse 
(kg) ]]*Carac[[#This Row],[Facteur d''annualisation]]),0)</f>
        <v>0</v>
      </c>
    </row>
    <row r="295" spans="4:14" ht="19.899999999999999" customHeight="1" x14ac:dyDescent="0.35">
      <c r="D295" s="66"/>
      <c r="E295" s="19"/>
      <c r="F295" s="76" t="str">
        <f>IFERROR(INDEX(Équipement!C:C,MATCH(Carac[[#This Row],[Équipement (Zone + Voie)]],Équipement!D:D,0)),"")</f>
        <v/>
      </c>
      <c r="G295" s="17" t="str">
        <f>IFERROR(INDEX('Grille de tri'!C:C,MATCH(Pesée!C295,'Grille de tri'!B:B,0)),"")</f>
        <v/>
      </c>
      <c r="H295" s="17" t="str">
        <f>IF(Carac[[#This Row],[Voie de collecte actuelle]]=Carac[[#This Row],[Voie de collecte recommandée]],"bien trié","mal trié")</f>
        <v>bien trié</v>
      </c>
      <c r="I295" s="17" t="str">
        <f>IFERROR(INDEX('Voies de collecte'!C:C,MATCH(Carac[[#This Row],[Voie de collecte actuelle]],'Voies de collecte'!B:B,0)),"")</f>
        <v/>
      </c>
      <c r="J295" s="17" t="str">
        <f>IFERROR(INDEX('Voies de collecte'!C:C,MATCH(Carac[[#This Row],[Voie de collecte recommandée]],'Voies de collecte'!B:B,0)),"")</f>
        <v/>
      </c>
      <c r="K295" s="18" t="str">
        <f>IFERROR(VLOOKUP(B295,Équipement!D:E,2,FALSE),"")</f>
        <v/>
      </c>
      <c r="L295" s="21"/>
      <c r="M295" s="21" t="e">
        <f>VLOOKUP(Carac[[#This Row],[Équipement (Zone + Voie)]],Équipement!D:H,5,FALSE)</f>
        <v>#N/A</v>
      </c>
      <c r="N295" s="25">
        <f>IFERROR(IF(Carac[[#This Row],[Fréquence]]="ponctuel",Carac[[#This Row],[Masse 
(kg) ]],Carac[[#This Row],[Masse 
(kg) ]]*Carac[[#This Row],[Facteur d''annualisation]]),0)</f>
        <v>0</v>
      </c>
    </row>
    <row r="296" spans="4:14" ht="19.899999999999999" customHeight="1" x14ac:dyDescent="0.35">
      <c r="D296" s="66"/>
      <c r="E296" s="19"/>
      <c r="F296" s="76" t="str">
        <f>IFERROR(INDEX(Équipement!C:C,MATCH(Carac[[#This Row],[Équipement (Zone + Voie)]],Équipement!D:D,0)),"")</f>
        <v/>
      </c>
      <c r="G296" s="17" t="str">
        <f>IFERROR(INDEX('Grille de tri'!C:C,MATCH(Pesée!C296,'Grille de tri'!B:B,0)),"")</f>
        <v/>
      </c>
      <c r="H296" s="17" t="str">
        <f>IF(Carac[[#This Row],[Voie de collecte actuelle]]=Carac[[#This Row],[Voie de collecte recommandée]],"bien trié","mal trié")</f>
        <v>bien trié</v>
      </c>
      <c r="I296" s="17" t="str">
        <f>IFERROR(INDEX('Voies de collecte'!C:C,MATCH(Carac[[#This Row],[Voie de collecte actuelle]],'Voies de collecte'!B:B,0)),"")</f>
        <v/>
      </c>
      <c r="J296" s="17" t="str">
        <f>IFERROR(INDEX('Voies de collecte'!C:C,MATCH(Carac[[#This Row],[Voie de collecte recommandée]],'Voies de collecte'!B:B,0)),"")</f>
        <v/>
      </c>
      <c r="K296" s="18" t="str">
        <f>IFERROR(VLOOKUP(B296,Équipement!D:E,2,FALSE),"")</f>
        <v/>
      </c>
      <c r="L296" s="21"/>
      <c r="M296" s="21" t="e">
        <f>VLOOKUP(Carac[[#This Row],[Équipement (Zone + Voie)]],Équipement!D:H,5,FALSE)</f>
        <v>#N/A</v>
      </c>
      <c r="N296" s="25">
        <f>IFERROR(IF(Carac[[#This Row],[Fréquence]]="ponctuel",Carac[[#This Row],[Masse 
(kg) ]],Carac[[#This Row],[Masse 
(kg) ]]*Carac[[#This Row],[Facteur d''annualisation]]),0)</f>
        <v>0</v>
      </c>
    </row>
    <row r="297" spans="4:14" ht="19.899999999999999" customHeight="1" x14ac:dyDescent="0.35">
      <c r="D297" s="66"/>
      <c r="E297" s="19"/>
      <c r="F297" s="76" t="str">
        <f>IFERROR(INDEX(Équipement!C:C,MATCH(Carac[[#This Row],[Équipement (Zone + Voie)]],Équipement!D:D,0)),"")</f>
        <v/>
      </c>
      <c r="G297" s="17" t="str">
        <f>IFERROR(INDEX('Grille de tri'!C:C,MATCH(Pesée!C297,'Grille de tri'!B:B,0)),"")</f>
        <v/>
      </c>
      <c r="H297" s="17" t="str">
        <f>IF(Carac[[#This Row],[Voie de collecte actuelle]]=Carac[[#This Row],[Voie de collecte recommandée]],"bien trié","mal trié")</f>
        <v>bien trié</v>
      </c>
      <c r="I297" s="17" t="str">
        <f>IFERROR(INDEX('Voies de collecte'!C:C,MATCH(Carac[[#This Row],[Voie de collecte actuelle]],'Voies de collecte'!B:B,0)),"")</f>
        <v/>
      </c>
      <c r="J297" s="17" t="str">
        <f>IFERROR(INDEX('Voies de collecte'!C:C,MATCH(Carac[[#This Row],[Voie de collecte recommandée]],'Voies de collecte'!B:B,0)),"")</f>
        <v/>
      </c>
      <c r="K297" s="18" t="str">
        <f>IFERROR(VLOOKUP(B297,Équipement!D:E,2,FALSE),"")</f>
        <v/>
      </c>
      <c r="L297" s="21"/>
      <c r="M297" s="21" t="e">
        <f>VLOOKUP(Carac[[#This Row],[Équipement (Zone + Voie)]],Équipement!D:H,5,FALSE)</f>
        <v>#N/A</v>
      </c>
      <c r="N297" s="25">
        <f>IFERROR(IF(Carac[[#This Row],[Fréquence]]="ponctuel",Carac[[#This Row],[Masse 
(kg) ]],Carac[[#This Row],[Masse 
(kg) ]]*Carac[[#This Row],[Facteur d''annualisation]]),0)</f>
        <v>0</v>
      </c>
    </row>
    <row r="298" spans="4:14" ht="19.899999999999999" customHeight="1" x14ac:dyDescent="0.35">
      <c r="D298" s="66"/>
      <c r="E298" s="19"/>
      <c r="F298" s="76" t="str">
        <f>IFERROR(INDEX(Équipement!C:C,MATCH(Carac[[#This Row],[Équipement (Zone + Voie)]],Équipement!D:D,0)),"")</f>
        <v/>
      </c>
      <c r="G298" s="17" t="str">
        <f>IFERROR(INDEX('Grille de tri'!C:C,MATCH(Pesée!C298,'Grille de tri'!B:B,0)),"")</f>
        <v/>
      </c>
      <c r="H298" s="17" t="str">
        <f>IF(Carac[[#This Row],[Voie de collecte actuelle]]=Carac[[#This Row],[Voie de collecte recommandée]],"bien trié","mal trié")</f>
        <v>bien trié</v>
      </c>
      <c r="I298" s="17" t="str">
        <f>IFERROR(INDEX('Voies de collecte'!C:C,MATCH(Carac[[#This Row],[Voie de collecte actuelle]],'Voies de collecte'!B:B,0)),"")</f>
        <v/>
      </c>
      <c r="J298" s="17" t="str">
        <f>IFERROR(INDEX('Voies de collecte'!C:C,MATCH(Carac[[#This Row],[Voie de collecte recommandée]],'Voies de collecte'!B:B,0)),"")</f>
        <v/>
      </c>
      <c r="K298" s="18" t="str">
        <f>IFERROR(VLOOKUP(B298,Équipement!D:E,2,FALSE),"")</f>
        <v/>
      </c>
      <c r="L298" s="21"/>
      <c r="M298" s="21" t="e">
        <f>VLOOKUP(Carac[[#This Row],[Équipement (Zone + Voie)]],Équipement!D:H,5,FALSE)</f>
        <v>#N/A</v>
      </c>
      <c r="N298" s="25">
        <f>IFERROR(IF(Carac[[#This Row],[Fréquence]]="ponctuel",Carac[[#This Row],[Masse 
(kg) ]],Carac[[#This Row],[Masse 
(kg) ]]*Carac[[#This Row],[Facteur d''annualisation]]),0)</f>
        <v>0</v>
      </c>
    </row>
    <row r="299" spans="4:14" ht="19.899999999999999" customHeight="1" x14ac:dyDescent="0.35">
      <c r="D299" s="66"/>
      <c r="E299" s="19"/>
      <c r="F299" s="76" t="str">
        <f>IFERROR(INDEX(Équipement!C:C,MATCH(Carac[[#This Row],[Équipement (Zone + Voie)]],Équipement!D:D,0)),"")</f>
        <v/>
      </c>
      <c r="G299" s="17" t="str">
        <f>IFERROR(INDEX('Grille de tri'!C:C,MATCH(Pesée!C299,'Grille de tri'!B:B,0)),"")</f>
        <v/>
      </c>
      <c r="H299" s="17" t="str">
        <f>IF(Carac[[#This Row],[Voie de collecte actuelle]]=Carac[[#This Row],[Voie de collecte recommandée]],"bien trié","mal trié")</f>
        <v>bien trié</v>
      </c>
      <c r="I299" s="17" t="str">
        <f>IFERROR(INDEX('Voies de collecte'!C:C,MATCH(Carac[[#This Row],[Voie de collecte actuelle]],'Voies de collecte'!B:B,0)),"")</f>
        <v/>
      </c>
      <c r="J299" s="17" t="str">
        <f>IFERROR(INDEX('Voies de collecte'!C:C,MATCH(Carac[[#This Row],[Voie de collecte recommandée]],'Voies de collecte'!B:B,0)),"")</f>
        <v/>
      </c>
      <c r="K299" s="18" t="str">
        <f>IFERROR(VLOOKUP(B299,Équipement!D:E,2,FALSE),"")</f>
        <v/>
      </c>
      <c r="L299" s="21"/>
      <c r="M299" s="21" t="e">
        <f>VLOOKUP(Carac[[#This Row],[Équipement (Zone + Voie)]],Équipement!D:H,5,FALSE)</f>
        <v>#N/A</v>
      </c>
      <c r="N299" s="25">
        <f>IFERROR(IF(Carac[[#This Row],[Fréquence]]="ponctuel",Carac[[#This Row],[Masse 
(kg) ]],Carac[[#This Row],[Masse 
(kg) ]]*Carac[[#This Row],[Facteur d''annualisation]]),0)</f>
        <v>0</v>
      </c>
    </row>
    <row r="300" spans="4:14" ht="19.899999999999999" customHeight="1" x14ac:dyDescent="0.35">
      <c r="D300" s="66"/>
      <c r="E300" s="19"/>
      <c r="F300" s="76" t="str">
        <f>IFERROR(INDEX(Équipement!C:C,MATCH(Carac[[#This Row],[Équipement (Zone + Voie)]],Équipement!D:D,0)),"")</f>
        <v/>
      </c>
      <c r="G300" s="17" t="str">
        <f>IFERROR(INDEX('Grille de tri'!C:C,MATCH(Pesée!C300,'Grille de tri'!B:B,0)),"")</f>
        <v/>
      </c>
      <c r="H300" s="17" t="str">
        <f>IF(Carac[[#This Row],[Voie de collecte actuelle]]=Carac[[#This Row],[Voie de collecte recommandée]],"bien trié","mal trié")</f>
        <v>bien trié</v>
      </c>
      <c r="I300" s="17" t="str">
        <f>IFERROR(INDEX('Voies de collecte'!C:C,MATCH(Carac[[#This Row],[Voie de collecte actuelle]],'Voies de collecte'!B:B,0)),"")</f>
        <v/>
      </c>
      <c r="J300" s="17" t="str">
        <f>IFERROR(INDEX('Voies de collecte'!C:C,MATCH(Carac[[#This Row],[Voie de collecte recommandée]],'Voies de collecte'!B:B,0)),"")</f>
        <v/>
      </c>
      <c r="K300" s="18" t="str">
        <f>IFERROR(VLOOKUP(B300,Équipement!D:E,2,FALSE),"")</f>
        <v/>
      </c>
      <c r="L300" s="21"/>
      <c r="M300" s="21" t="e">
        <f>VLOOKUP(Carac[[#This Row],[Équipement (Zone + Voie)]],Équipement!D:H,5,FALSE)</f>
        <v>#N/A</v>
      </c>
      <c r="N300" s="25">
        <f>IFERROR(IF(Carac[[#This Row],[Fréquence]]="ponctuel",Carac[[#This Row],[Masse 
(kg) ]],Carac[[#This Row],[Masse 
(kg) ]]*Carac[[#This Row],[Facteur d''annualisation]]),0)</f>
        <v>0</v>
      </c>
    </row>
    <row r="301" spans="4:14" ht="19.899999999999999" customHeight="1" x14ac:dyDescent="0.35">
      <c r="D301" s="66"/>
      <c r="E301" s="19"/>
      <c r="F301" s="76" t="str">
        <f>IFERROR(INDEX(Équipement!C:C,MATCH(Carac[[#This Row],[Équipement (Zone + Voie)]],Équipement!D:D,0)),"")</f>
        <v/>
      </c>
      <c r="G301" s="17" t="str">
        <f>IFERROR(INDEX('Grille de tri'!C:C,MATCH(Pesée!C301,'Grille de tri'!B:B,0)),"")</f>
        <v/>
      </c>
      <c r="H301" s="17" t="str">
        <f>IF(Carac[[#This Row],[Voie de collecte actuelle]]=Carac[[#This Row],[Voie de collecte recommandée]],"bien trié","mal trié")</f>
        <v>bien trié</v>
      </c>
      <c r="I301" s="17" t="str">
        <f>IFERROR(INDEX('Voies de collecte'!C:C,MATCH(Carac[[#This Row],[Voie de collecte actuelle]],'Voies de collecte'!B:B,0)),"")</f>
        <v/>
      </c>
      <c r="J301" s="17" t="str">
        <f>IFERROR(INDEX('Voies de collecte'!C:C,MATCH(Carac[[#This Row],[Voie de collecte recommandée]],'Voies de collecte'!B:B,0)),"")</f>
        <v/>
      </c>
      <c r="K301" s="18" t="str">
        <f>IFERROR(VLOOKUP(B301,Équipement!D:E,2,FALSE),"")</f>
        <v/>
      </c>
      <c r="L301" s="21"/>
      <c r="M301" s="21" t="e">
        <f>VLOOKUP(Carac[[#This Row],[Équipement (Zone + Voie)]],Équipement!D:H,5,FALSE)</f>
        <v>#N/A</v>
      </c>
      <c r="N301" s="25">
        <f>IFERROR(IF(Carac[[#This Row],[Fréquence]]="ponctuel",Carac[[#This Row],[Masse 
(kg) ]],Carac[[#This Row],[Masse 
(kg) ]]*Carac[[#This Row],[Facteur d''annualisation]]),0)</f>
        <v>0</v>
      </c>
    </row>
    <row r="302" spans="4:14" ht="19.899999999999999" customHeight="1" x14ac:dyDescent="0.35">
      <c r="D302" s="66"/>
      <c r="E302" s="19"/>
      <c r="F302" s="76" t="str">
        <f>IFERROR(INDEX(Équipement!C:C,MATCH(Carac[[#This Row],[Équipement (Zone + Voie)]],Équipement!D:D,0)),"")</f>
        <v/>
      </c>
      <c r="G302" s="17" t="str">
        <f>IFERROR(INDEX('Grille de tri'!C:C,MATCH(Pesée!C302,'Grille de tri'!B:B,0)),"")</f>
        <v/>
      </c>
      <c r="H302" s="17" t="str">
        <f>IF(Carac[[#This Row],[Voie de collecte actuelle]]=Carac[[#This Row],[Voie de collecte recommandée]],"bien trié","mal trié")</f>
        <v>bien trié</v>
      </c>
      <c r="I302" s="17" t="str">
        <f>IFERROR(INDEX('Voies de collecte'!C:C,MATCH(Carac[[#This Row],[Voie de collecte actuelle]],'Voies de collecte'!B:B,0)),"")</f>
        <v/>
      </c>
      <c r="J302" s="17" t="str">
        <f>IFERROR(INDEX('Voies de collecte'!C:C,MATCH(Carac[[#This Row],[Voie de collecte recommandée]],'Voies de collecte'!B:B,0)),"")</f>
        <v/>
      </c>
      <c r="K302" s="18" t="str">
        <f>IFERROR(VLOOKUP(B302,Équipement!D:E,2,FALSE),"")</f>
        <v/>
      </c>
      <c r="L302" s="21"/>
      <c r="M302" s="21" t="e">
        <f>VLOOKUP(Carac[[#This Row],[Équipement (Zone + Voie)]],Équipement!D:H,5,FALSE)</f>
        <v>#N/A</v>
      </c>
      <c r="N302" s="25">
        <f>IFERROR(IF(Carac[[#This Row],[Fréquence]]="ponctuel",Carac[[#This Row],[Masse 
(kg) ]],Carac[[#This Row],[Masse 
(kg) ]]*Carac[[#This Row],[Facteur d''annualisation]]),0)</f>
        <v>0</v>
      </c>
    </row>
    <row r="303" spans="4:14" ht="19.899999999999999" customHeight="1" x14ac:dyDescent="0.35">
      <c r="D303" s="66"/>
      <c r="E303" s="19"/>
      <c r="F303" s="76" t="str">
        <f>IFERROR(INDEX(Équipement!C:C,MATCH(Carac[[#This Row],[Équipement (Zone + Voie)]],Équipement!D:D,0)),"")</f>
        <v/>
      </c>
      <c r="G303" s="17" t="str">
        <f>IFERROR(INDEX('Grille de tri'!C:C,MATCH(Pesée!C303,'Grille de tri'!B:B,0)),"")</f>
        <v/>
      </c>
      <c r="H303" s="17" t="str">
        <f>IF(Carac[[#This Row],[Voie de collecte actuelle]]=Carac[[#This Row],[Voie de collecte recommandée]],"bien trié","mal trié")</f>
        <v>bien trié</v>
      </c>
      <c r="I303" s="17" t="str">
        <f>IFERROR(INDEX('Voies de collecte'!C:C,MATCH(Carac[[#This Row],[Voie de collecte actuelle]],'Voies de collecte'!B:B,0)),"")</f>
        <v/>
      </c>
      <c r="J303" s="17" t="str">
        <f>IFERROR(INDEX('Voies de collecte'!C:C,MATCH(Carac[[#This Row],[Voie de collecte recommandée]],'Voies de collecte'!B:B,0)),"")</f>
        <v/>
      </c>
      <c r="K303" s="18" t="str">
        <f>IFERROR(VLOOKUP(B303,Équipement!D:E,2,FALSE),"")</f>
        <v/>
      </c>
      <c r="L303" s="21"/>
      <c r="M303" s="21" t="e">
        <f>VLOOKUP(Carac[[#This Row],[Équipement (Zone + Voie)]],Équipement!D:H,5,FALSE)</f>
        <v>#N/A</v>
      </c>
      <c r="N303" s="25">
        <f>IFERROR(IF(Carac[[#This Row],[Fréquence]]="ponctuel",Carac[[#This Row],[Masse 
(kg) ]],Carac[[#This Row],[Masse 
(kg) ]]*Carac[[#This Row],[Facteur d''annualisation]]),0)</f>
        <v>0</v>
      </c>
    </row>
    <row r="304" spans="4:14" ht="19.899999999999999" customHeight="1" x14ac:dyDescent="0.35">
      <c r="D304" s="66"/>
      <c r="E304" s="19"/>
      <c r="F304" s="76" t="str">
        <f>IFERROR(INDEX(Équipement!C:C,MATCH(Carac[[#This Row],[Équipement (Zone + Voie)]],Équipement!D:D,0)),"")</f>
        <v/>
      </c>
      <c r="G304" s="17" t="str">
        <f>IFERROR(INDEX('Grille de tri'!C:C,MATCH(Pesée!C304,'Grille de tri'!B:B,0)),"")</f>
        <v/>
      </c>
      <c r="H304" s="17" t="str">
        <f>IF(Carac[[#This Row],[Voie de collecte actuelle]]=Carac[[#This Row],[Voie de collecte recommandée]],"bien trié","mal trié")</f>
        <v>bien trié</v>
      </c>
      <c r="I304" s="17" t="str">
        <f>IFERROR(INDEX('Voies de collecte'!C:C,MATCH(Carac[[#This Row],[Voie de collecte actuelle]],'Voies de collecte'!B:B,0)),"")</f>
        <v/>
      </c>
      <c r="J304" s="17" t="str">
        <f>IFERROR(INDEX('Voies de collecte'!C:C,MATCH(Carac[[#This Row],[Voie de collecte recommandée]],'Voies de collecte'!B:B,0)),"")</f>
        <v/>
      </c>
      <c r="K304" s="18" t="str">
        <f>IFERROR(VLOOKUP(B304,Équipement!D:E,2,FALSE),"")</f>
        <v/>
      </c>
      <c r="L304" s="21"/>
      <c r="M304" s="21" t="e">
        <f>VLOOKUP(Carac[[#This Row],[Équipement (Zone + Voie)]],Équipement!D:H,5,FALSE)</f>
        <v>#N/A</v>
      </c>
      <c r="N304" s="25">
        <f>IFERROR(IF(Carac[[#This Row],[Fréquence]]="ponctuel",Carac[[#This Row],[Masse 
(kg) ]],Carac[[#This Row],[Masse 
(kg) ]]*Carac[[#This Row],[Facteur d''annualisation]]),0)</f>
        <v>0</v>
      </c>
    </row>
    <row r="305" spans="4:14" ht="19.899999999999999" customHeight="1" x14ac:dyDescent="0.35">
      <c r="D305" s="66"/>
      <c r="E305" s="19"/>
      <c r="F305" s="76" t="str">
        <f>IFERROR(INDEX(Équipement!C:C,MATCH(Carac[[#This Row],[Équipement (Zone + Voie)]],Équipement!D:D,0)),"")</f>
        <v/>
      </c>
      <c r="G305" s="17" t="str">
        <f>IFERROR(INDEX('Grille de tri'!C:C,MATCH(Pesée!C305,'Grille de tri'!B:B,0)),"")</f>
        <v/>
      </c>
      <c r="H305" s="17" t="str">
        <f>IF(Carac[[#This Row],[Voie de collecte actuelle]]=Carac[[#This Row],[Voie de collecte recommandée]],"bien trié","mal trié")</f>
        <v>bien trié</v>
      </c>
      <c r="I305" s="17" t="str">
        <f>IFERROR(INDEX('Voies de collecte'!C:C,MATCH(Carac[[#This Row],[Voie de collecte actuelle]],'Voies de collecte'!B:B,0)),"")</f>
        <v/>
      </c>
      <c r="J305" s="17" t="str">
        <f>IFERROR(INDEX('Voies de collecte'!C:C,MATCH(Carac[[#This Row],[Voie de collecte recommandée]],'Voies de collecte'!B:B,0)),"")</f>
        <v/>
      </c>
      <c r="K305" s="18" t="str">
        <f>IFERROR(VLOOKUP(B305,Équipement!D:E,2,FALSE),"")</f>
        <v/>
      </c>
      <c r="L305" s="21"/>
      <c r="M305" s="21" t="e">
        <f>VLOOKUP(Carac[[#This Row],[Équipement (Zone + Voie)]],Équipement!D:H,5,FALSE)</f>
        <v>#N/A</v>
      </c>
      <c r="N305" s="25">
        <f>IFERROR(IF(Carac[[#This Row],[Fréquence]]="ponctuel",Carac[[#This Row],[Masse 
(kg) ]],Carac[[#This Row],[Masse 
(kg) ]]*Carac[[#This Row],[Facteur d''annualisation]]),0)</f>
        <v>0</v>
      </c>
    </row>
    <row r="306" spans="4:14" ht="19.899999999999999" customHeight="1" x14ac:dyDescent="0.35">
      <c r="D306" s="66"/>
      <c r="E306" s="19"/>
      <c r="F306" s="76" t="str">
        <f>IFERROR(INDEX(Équipement!C:C,MATCH(Carac[[#This Row],[Équipement (Zone + Voie)]],Équipement!D:D,0)),"")</f>
        <v/>
      </c>
      <c r="G306" s="17" t="str">
        <f>IFERROR(INDEX('Grille de tri'!C:C,MATCH(Pesée!C306,'Grille de tri'!B:B,0)),"")</f>
        <v/>
      </c>
      <c r="H306" s="17" t="str">
        <f>IF(Carac[[#This Row],[Voie de collecte actuelle]]=Carac[[#This Row],[Voie de collecte recommandée]],"bien trié","mal trié")</f>
        <v>bien trié</v>
      </c>
      <c r="I306" s="17" t="str">
        <f>IFERROR(INDEX('Voies de collecte'!C:C,MATCH(Carac[[#This Row],[Voie de collecte actuelle]],'Voies de collecte'!B:B,0)),"")</f>
        <v/>
      </c>
      <c r="J306" s="17" t="str">
        <f>IFERROR(INDEX('Voies de collecte'!C:C,MATCH(Carac[[#This Row],[Voie de collecte recommandée]],'Voies de collecte'!B:B,0)),"")</f>
        <v/>
      </c>
      <c r="K306" s="18" t="str">
        <f>IFERROR(VLOOKUP(B306,Équipement!D:E,2,FALSE),"")</f>
        <v/>
      </c>
      <c r="L306" s="21"/>
      <c r="M306" s="21" t="e">
        <f>VLOOKUP(Carac[[#This Row],[Équipement (Zone + Voie)]],Équipement!D:H,5,FALSE)</f>
        <v>#N/A</v>
      </c>
      <c r="N306" s="25">
        <f>IFERROR(IF(Carac[[#This Row],[Fréquence]]="ponctuel",Carac[[#This Row],[Masse 
(kg) ]],Carac[[#This Row],[Masse 
(kg) ]]*Carac[[#This Row],[Facteur d''annualisation]]),0)</f>
        <v>0</v>
      </c>
    </row>
    <row r="307" spans="4:14" ht="19.899999999999999" customHeight="1" x14ac:dyDescent="0.35">
      <c r="D307" s="66"/>
      <c r="E307" s="19"/>
      <c r="F307" s="76" t="str">
        <f>IFERROR(INDEX(Équipement!C:C,MATCH(Carac[[#This Row],[Équipement (Zone + Voie)]],Équipement!D:D,0)),"")</f>
        <v/>
      </c>
      <c r="G307" s="17" t="str">
        <f>IFERROR(INDEX('Grille de tri'!C:C,MATCH(Pesée!C307,'Grille de tri'!B:B,0)),"")</f>
        <v/>
      </c>
      <c r="H307" s="17" t="str">
        <f>IF(Carac[[#This Row],[Voie de collecte actuelle]]=Carac[[#This Row],[Voie de collecte recommandée]],"bien trié","mal trié")</f>
        <v>bien trié</v>
      </c>
      <c r="I307" s="17" t="str">
        <f>IFERROR(INDEX('Voies de collecte'!C:C,MATCH(Carac[[#This Row],[Voie de collecte actuelle]],'Voies de collecte'!B:B,0)),"")</f>
        <v/>
      </c>
      <c r="J307" s="17" t="str">
        <f>IFERROR(INDEX('Voies de collecte'!C:C,MATCH(Carac[[#This Row],[Voie de collecte recommandée]],'Voies de collecte'!B:B,0)),"")</f>
        <v/>
      </c>
      <c r="K307" s="18" t="str">
        <f>IFERROR(VLOOKUP(B307,Équipement!D:E,2,FALSE),"")</f>
        <v/>
      </c>
      <c r="L307" s="21"/>
      <c r="M307" s="21" t="e">
        <f>VLOOKUP(Carac[[#This Row],[Équipement (Zone + Voie)]],Équipement!D:H,5,FALSE)</f>
        <v>#N/A</v>
      </c>
      <c r="N307" s="25">
        <f>IFERROR(IF(Carac[[#This Row],[Fréquence]]="ponctuel",Carac[[#This Row],[Masse 
(kg) ]],Carac[[#This Row],[Masse 
(kg) ]]*Carac[[#This Row],[Facteur d''annualisation]]),0)</f>
        <v>0</v>
      </c>
    </row>
    <row r="308" spans="4:14" ht="19.899999999999999" customHeight="1" x14ac:dyDescent="0.35">
      <c r="D308" s="66"/>
      <c r="E308" s="19"/>
      <c r="F308" s="76" t="str">
        <f>IFERROR(INDEX(Équipement!C:C,MATCH(Carac[[#This Row],[Équipement (Zone + Voie)]],Équipement!D:D,0)),"")</f>
        <v/>
      </c>
      <c r="G308" s="17" t="str">
        <f>IFERROR(INDEX('Grille de tri'!C:C,MATCH(Pesée!C308,'Grille de tri'!B:B,0)),"")</f>
        <v/>
      </c>
      <c r="H308" s="17" t="str">
        <f>IF(Carac[[#This Row],[Voie de collecte actuelle]]=Carac[[#This Row],[Voie de collecte recommandée]],"bien trié","mal trié")</f>
        <v>bien trié</v>
      </c>
      <c r="I308" s="17" t="str">
        <f>IFERROR(INDEX('Voies de collecte'!C:C,MATCH(Carac[[#This Row],[Voie de collecte actuelle]],'Voies de collecte'!B:B,0)),"")</f>
        <v/>
      </c>
      <c r="J308" s="17" t="str">
        <f>IFERROR(INDEX('Voies de collecte'!C:C,MATCH(Carac[[#This Row],[Voie de collecte recommandée]],'Voies de collecte'!B:B,0)),"")</f>
        <v/>
      </c>
      <c r="K308" s="18" t="str">
        <f>IFERROR(VLOOKUP(B308,Équipement!D:E,2,FALSE),"")</f>
        <v/>
      </c>
      <c r="L308" s="21"/>
      <c r="M308" s="21" t="e">
        <f>VLOOKUP(Carac[[#This Row],[Équipement (Zone + Voie)]],Équipement!D:H,5,FALSE)</f>
        <v>#N/A</v>
      </c>
      <c r="N308" s="25">
        <f>IFERROR(IF(Carac[[#This Row],[Fréquence]]="ponctuel",Carac[[#This Row],[Masse 
(kg) ]],Carac[[#This Row],[Masse 
(kg) ]]*Carac[[#This Row],[Facteur d''annualisation]]),0)</f>
        <v>0</v>
      </c>
    </row>
    <row r="309" spans="4:14" ht="19.899999999999999" customHeight="1" x14ac:dyDescent="0.35">
      <c r="D309" s="66"/>
      <c r="E309" s="19"/>
      <c r="F309" s="76" t="str">
        <f>IFERROR(INDEX(Équipement!C:C,MATCH(Carac[[#This Row],[Équipement (Zone + Voie)]],Équipement!D:D,0)),"")</f>
        <v/>
      </c>
      <c r="G309" s="17" t="str">
        <f>IFERROR(INDEX('Grille de tri'!C:C,MATCH(Pesée!C309,'Grille de tri'!B:B,0)),"")</f>
        <v/>
      </c>
      <c r="H309" s="17" t="str">
        <f>IF(Carac[[#This Row],[Voie de collecte actuelle]]=Carac[[#This Row],[Voie de collecte recommandée]],"bien trié","mal trié")</f>
        <v>bien trié</v>
      </c>
      <c r="I309" s="17" t="str">
        <f>IFERROR(INDEX('Voies de collecte'!C:C,MATCH(Carac[[#This Row],[Voie de collecte actuelle]],'Voies de collecte'!B:B,0)),"")</f>
        <v/>
      </c>
      <c r="J309" s="17" t="str">
        <f>IFERROR(INDEX('Voies de collecte'!C:C,MATCH(Carac[[#This Row],[Voie de collecte recommandée]],'Voies de collecte'!B:B,0)),"")</f>
        <v/>
      </c>
      <c r="K309" s="18" t="str">
        <f>IFERROR(VLOOKUP(B309,Équipement!D:E,2,FALSE),"")</f>
        <v/>
      </c>
      <c r="L309" s="21"/>
      <c r="M309" s="21" t="e">
        <f>VLOOKUP(Carac[[#This Row],[Équipement (Zone + Voie)]],Équipement!D:H,5,FALSE)</f>
        <v>#N/A</v>
      </c>
      <c r="N309" s="25">
        <f>IFERROR(IF(Carac[[#This Row],[Fréquence]]="ponctuel",Carac[[#This Row],[Masse 
(kg) ]],Carac[[#This Row],[Masse 
(kg) ]]*Carac[[#This Row],[Facteur d''annualisation]]),0)</f>
        <v>0</v>
      </c>
    </row>
    <row r="310" spans="4:14" ht="19.899999999999999" customHeight="1" x14ac:dyDescent="0.35">
      <c r="D310" s="66"/>
      <c r="E310" s="19"/>
      <c r="F310" s="76" t="str">
        <f>IFERROR(INDEX(Équipement!C:C,MATCH(Carac[[#This Row],[Équipement (Zone + Voie)]],Équipement!D:D,0)),"")</f>
        <v/>
      </c>
      <c r="G310" s="17" t="str">
        <f>IFERROR(INDEX('Grille de tri'!C:C,MATCH(Pesée!C310,'Grille de tri'!B:B,0)),"")</f>
        <v/>
      </c>
      <c r="H310" s="17" t="str">
        <f>IF(Carac[[#This Row],[Voie de collecte actuelle]]=Carac[[#This Row],[Voie de collecte recommandée]],"bien trié","mal trié")</f>
        <v>bien trié</v>
      </c>
      <c r="I310" s="17" t="str">
        <f>IFERROR(INDEX('Voies de collecte'!C:C,MATCH(Carac[[#This Row],[Voie de collecte actuelle]],'Voies de collecte'!B:B,0)),"")</f>
        <v/>
      </c>
      <c r="J310" s="17" t="str">
        <f>IFERROR(INDEX('Voies de collecte'!C:C,MATCH(Carac[[#This Row],[Voie de collecte recommandée]],'Voies de collecte'!B:B,0)),"")</f>
        <v/>
      </c>
      <c r="K310" s="18" t="str">
        <f>IFERROR(VLOOKUP(B310,Équipement!D:E,2,FALSE),"")</f>
        <v/>
      </c>
      <c r="L310" s="21"/>
      <c r="M310" s="21" t="e">
        <f>VLOOKUP(Carac[[#This Row],[Équipement (Zone + Voie)]],Équipement!D:H,5,FALSE)</f>
        <v>#N/A</v>
      </c>
      <c r="N310" s="25">
        <f>IFERROR(IF(Carac[[#This Row],[Fréquence]]="ponctuel",Carac[[#This Row],[Masse 
(kg) ]],Carac[[#This Row],[Masse 
(kg) ]]*Carac[[#This Row],[Facteur d''annualisation]]),0)</f>
        <v>0</v>
      </c>
    </row>
    <row r="311" spans="4:14" ht="19.899999999999999" customHeight="1" x14ac:dyDescent="0.35">
      <c r="D311" s="66"/>
      <c r="E311" s="19"/>
      <c r="F311" s="76" t="str">
        <f>IFERROR(INDEX(Équipement!C:C,MATCH(Carac[[#This Row],[Équipement (Zone + Voie)]],Équipement!D:D,0)),"")</f>
        <v/>
      </c>
      <c r="G311" s="17" t="str">
        <f>IFERROR(INDEX('Grille de tri'!C:C,MATCH(Pesée!C311,'Grille de tri'!B:B,0)),"")</f>
        <v/>
      </c>
      <c r="H311" s="17" t="str">
        <f>IF(Carac[[#This Row],[Voie de collecte actuelle]]=Carac[[#This Row],[Voie de collecte recommandée]],"bien trié","mal trié")</f>
        <v>bien trié</v>
      </c>
      <c r="I311" s="17" t="str">
        <f>IFERROR(INDEX('Voies de collecte'!C:C,MATCH(Carac[[#This Row],[Voie de collecte actuelle]],'Voies de collecte'!B:B,0)),"")</f>
        <v/>
      </c>
      <c r="J311" s="17" t="str">
        <f>IFERROR(INDEX('Voies de collecte'!C:C,MATCH(Carac[[#This Row],[Voie de collecte recommandée]],'Voies de collecte'!B:B,0)),"")</f>
        <v/>
      </c>
      <c r="K311" s="18" t="str">
        <f>IFERROR(VLOOKUP(B311,Équipement!D:E,2,FALSE),"")</f>
        <v/>
      </c>
      <c r="L311" s="21"/>
      <c r="M311" s="21" t="e">
        <f>VLOOKUP(Carac[[#This Row],[Équipement (Zone + Voie)]],Équipement!D:H,5,FALSE)</f>
        <v>#N/A</v>
      </c>
      <c r="N311" s="25">
        <f>IFERROR(IF(Carac[[#This Row],[Fréquence]]="ponctuel",Carac[[#This Row],[Masse 
(kg) ]],Carac[[#This Row],[Masse 
(kg) ]]*Carac[[#This Row],[Facteur d''annualisation]]),0)</f>
        <v>0</v>
      </c>
    </row>
    <row r="312" spans="4:14" ht="19.899999999999999" customHeight="1" x14ac:dyDescent="0.35">
      <c r="D312" s="66"/>
      <c r="E312" s="19"/>
      <c r="F312" s="76" t="str">
        <f>IFERROR(INDEX(Équipement!C:C,MATCH(Carac[[#This Row],[Équipement (Zone + Voie)]],Équipement!D:D,0)),"")</f>
        <v/>
      </c>
      <c r="G312" s="17" t="str">
        <f>IFERROR(INDEX('Grille de tri'!C:C,MATCH(Pesée!C312,'Grille de tri'!B:B,0)),"")</f>
        <v/>
      </c>
      <c r="H312" s="17" t="str">
        <f>IF(Carac[[#This Row],[Voie de collecte actuelle]]=Carac[[#This Row],[Voie de collecte recommandée]],"bien trié","mal trié")</f>
        <v>bien trié</v>
      </c>
      <c r="I312" s="17" t="str">
        <f>IFERROR(INDEX('Voies de collecte'!C:C,MATCH(Carac[[#This Row],[Voie de collecte actuelle]],'Voies de collecte'!B:B,0)),"")</f>
        <v/>
      </c>
      <c r="J312" s="17" t="str">
        <f>IFERROR(INDEX('Voies de collecte'!C:C,MATCH(Carac[[#This Row],[Voie de collecte recommandée]],'Voies de collecte'!B:B,0)),"")</f>
        <v/>
      </c>
      <c r="K312" s="18" t="str">
        <f>IFERROR(VLOOKUP(B312,Équipement!D:E,2,FALSE),"")</f>
        <v/>
      </c>
      <c r="L312" s="21"/>
      <c r="M312" s="21" t="e">
        <f>VLOOKUP(Carac[[#This Row],[Équipement (Zone + Voie)]],Équipement!D:H,5,FALSE)</f>
        <v>#N/A</v>
      </c>
      <c r="N312" s="25">
        <f>IFERROR(IF(Carac[[#This Row],[Fréquence]]="ponctuel",Carac[[#This Row],[Masse 
(kg) ]],Carac[[#This Row],[Masse 
(kg) ]]*Carac[[#This Row],[Facteur d''annualisation]]),0)</f>
        <v>0</v>
      </c>
    </row>
    <row r="313" spans="4:14" ht="19.899999999999999" customHeight="1" x14ac:dyDescent="0.35">
      <c r="D313" s="66"/>
      <c r="E313" s="19"/>
      <c r="F313" s="76" t="str">
        <f>IFERROR(INDEX(Équipement!C:C,MATCH(Carac[[#This Row],[Équipement (Zone + Voie)]],Équipement!D:D,0)),"")</f>
        <v/>
      </c>
      <c r="G313" s="17" t="str">
        <f>IFERROR(INDEX('Grille de tri'!C:C,MATCH(Pesée!C313,'Grille de tri'!B:B,0)),"")</f>
        <v/>
      </c>
      <c r="H313" s="17" t="str">
        <f>IF(Carac[[#This Row],[Voie de collecte actuelle]]=Carac[[#This Row],[Voie de collecte recommandée]],"bien trié","mal trié")</f>
        <v>bien trié</v>
      </c>
      <c r="I313" s="17" t="str">
        <f>IFERROR(INDEX('Voies de collecte'!C:C,MATCH(Carac[[#This Row],[Voie de collecte actuelle]],'Voies de collecte'!B:B,0)),"")</f>
        <v/>
      </c>
      <c r="J313" s="17" t="str">
        <f>IFERROR(INDEX('Voies de collecte'!C:C,MATCH(Carac[[#This Row],[Voie de collecte recommandée]],'Voies de collecte'!B:B,0)),"")</f>
        <v/>
      </c>
      <c r="K313" s="18" t="str">
        <f>IFERROR(VLOOKUP(B313,Équipement!D:E,2,FALSE),"")</f>
        <v/>
      </c>
      <c r="L313" s="21"/>
      <c r="M313" s="21" t="e">
        <f>VLOOKUP(Carac[[#This Row],[Équipement (Zone + Voie)]],Équipement!D:H,5,FALSE)</f>
        <v>#N/A</v>
      </c>
      <c r="N313" s="25">
        <f>IFERROR(IF(Carac[[#This Row],[Fréquence]]="ponctuel",Carac[[#This Row],[Masse 
(kg) ]],Carac[[#This Row],[Masse 
(kg) ]]*Carac[[#This Row],[Facteur d''annualisation]]),0)</f>
        <v>0</v>
      </c>
    </row>
    <row r="314" spans="4:14" ht="19.899999999999999" customHeight="1" x14ac:dyDescent="0.35">
      <c r="D314" s="66"/>
      <c r="E314" s="19"/>
      <c r="F314" s="76" t="str">
        <f>IFERROR(INDEX(Équipement!C:C,MATCH(Carac[[#This Row],[Équipement (Zone + Voie)]],Équipement!D:D,0)),"")</f>
        <v/>
      </c>
      <c r="G314" s="17" t="str">
        <f>IFERROR(INDEX('Grille de tri'!C:C,MATCH(Pesée!C314,'Grille de tri'!B:B,0)),"")</f>
        <v/>
      </c>
      <c r="H314" s="17" t="str">
        <f>IF(Carac[[#This Row],[Voie de collecte actuelle]]=Carac[[#This Row],[Voie de collecte recommandée]],"bien trié","mal trié")</f>
        <v>bien trié</v>
      </c>
      <c r="I314" s="17" t="str">
        <f>IFERROR(INDEX('Voies de collecte'!C:C,MATCH(Carac[[#This Row],[Voie de collecte actuelle]],'Voies de collecte'!B:B,0)),"")</f>
        <v/>
      </c>
      <c r="J314" s="17" t="str">
        <f>IFERROR(INDEX('Voies de collecte'!C:C,MATCH(Carac[[#This Row],[Voie de collecte recommandée]],'Voies de collecte'!B:B,0)),"")</f>
        <v/>
      </c>
      <c r="K314" s="18" t="str">
        <f>IFERROR(VLOOKUP(B314,Équipement!D:E,2,FALSE),"")</f>
        <v/>
      </c>
      <c r="L314" s="21"/>
      <c r="M314" s="21" t="e">
        <f>VLOOKUP(Carac[[#This Row],[Équipement (Zone + Voie)]],Équipement!D:H,5,FALSE)</f>
        <v>#N/A</v>
      </c>
      <c r="N314" s="25">
        <f>IFERROR(IF(Carac[[#This Row],[Fréquence]]="ponctuel",Carac[[#This Row],[Masse 
(kg) ]],Carac[[#This Row],[Masse 
(kg) ]]*Carac[[#This Row],[Facteur d''annualisation]]),0)</f>
        <v>0</v>
      </c>
    </row>
    <row r="315" spans="4:14" ht="19.899999999999999" customHeight="1" x14ac:dyDescent="0.35">
      <c r="D315" s="66"/>
      <c r="E315" s="19"/>
      <c r="F315" s="76" t="str">
        <f>IFERROR(INDEX(Équipement!C:C,MATCH(Carac[[#This Row],[Équipement (Zone + Voie)]],Équipement!D:D,0)),"")</f>
        <v/>
      </c>
      <c r="G315" s="17" t="str">
        <f>IFERROR(INDEX('Grille de tri'!C:C,MATCH(Pesée!C315,'Grille de tri'!B:B,0)),"")</f>
        <v/>
      </c>
      <c r="H315" s="17" t="str">
        <f>IF(Carac[[#This Row],[Voie de collecte actuelle]]=Carac[[#This Row],[Voie de collecte recommandée]],"bien trié","mal trié")</f>
        <v>bien trié</v>
      </c>
      <c r="I315" s="17" t="str">
        <f>IFERROR(INDEX('Voies de collecte'!C:C,MATCH(Carac[[#This Row],[Voie de collecte actuelle]],'Voies de collecte'!B:B,0)),"")</f>
        <v/>
      </c>
      <c r="J315" s="17" t="str">
        <f>IFERROR(INDEX('Voies de collecte'!C:C,MATCH(Carac[[#This Row],[Voie de collecte recommandée]],'Voies de collecte'!B:B,0)),"")</f>
        <v/>
      </c>
      <c r="K315" s="18" t="str">
        <f>IFERROR(VLOOKUP(B315,Équipement!D:E,2,FALSE),"")</f>
        <v/>
      </c>
      <c r="L315" s="21"/>
      <c r="M315" s="21" t="e">
        <f>VLOOKUP(Carac[[#This Row],[Équipement (Zone + Voie)]],Équipement!D:H,5,FALSE)</f>
        <v>#N/A</v>
      </c>
      <c r="N315" s="25">
        <f>IFERROR(IF(Carac[[#This Row],[Fréquence]]="ponctuel",Carac[[#This Row],[Masse 
(kg) ]],Carac[[#This Row],[Masse 
(kg) ]]*Carac[[#This Row],[Facteur d''annualisation]]),0)</f>
        <v>0</v>
      </c>
    </row>
    <row r="316" spans="4:14" ht="19.899999999999999" customHeight="1" x14ac:dyDescent="0.35">
      <c r="D316" s="66"/>
      <c r="E316" s="19"/>
      <c r="F316" s="76" t="str">
        <f>IFERROR(INDEX(Équipement!C:C,MATCH(Carac[[#This Row],[Équipement (Zone + Voie)]],Équipement!D:D,0)),"")</f>
        <v/>
      </c>
      <c r="G316" s="17" t="str">
        <f>IFERROR(INDEX('Grille de tri'!C:C,MATCH(Pesée!C316,'Grille de tri'!B:B,0)),"")</f>
        <v/>
      </c>
      <c r="H316" s="17" t="str">
        <f>IF(Carac[[#This Row],[Voie de collecte actuelle]]=Carac[[#This Row],[Voie de collecte recommandée]],"bien trié","mal trié")</f>
        <v>bien trié</v>
      </c>
      <c r="I316" s="17" t="str">
        <f>IFERROR(INDEX('Voies de collecte'!C:C,MATCH(Carac[[#This Row],[Voie de collecte actuelle]],'Voies de collecte'!B:B,0)),"")</f>
        <v/>
      </c>
      <c r="J316" s="17" t="str">
        <f>IFERROR(INDEX('Voies de collecte'!C:C,MATCH(Carac[[#This Row],[Voie de collecte recommandée]],'Voies de collecte'!B:B,0)),"")</f>
        <v/>
      </c>
      <c r="K316" s="18" t="str">
        <f>IFERROR(VLOOKUP(B316,Équipement!D:E,2,FALSE),"")</f>
        <v/>
      </c>
      <c r="L316" s="21"/>
      <c r="M316" s="21" t="e">
        <f>VLOOKUP(Carac[[#This Row],[Équipement (Zone + Voie)]],Équipement!D:H,5,FALSE)</f>
        <v>#N/A</v>
      </c>
      <c r="N316" s="25">
        <f>IFERROR(IF(Carac[[#This Row],[Fréquence]]="ponctuel",Carac[[#This Row],[Masse 
(kg) ]],Carac[[#This Row],[Masse 
(kg) ]]*Carac[[#This Row],[Facteur d''annualisation]]),0)</f>
        <v>0</v>
      </c>
    </row>
    <row r="317" spans="4:14" ht="19.899999999999999" customHeight="1" x14ac:dyDescent="0.35">
      <c r="D317" s="66"/>
      <c r="E317" s="19"/>
      <c r="F317" s="76" t="str">
        <f>IFERROR(INDEX(Équipement!C:C,MATCH(Carac[[#This Row],[Équipement (Zone + Voie)]],Équipement!D:D,0)),"")</f>
        <v/>
      </c>
      <c r="G317" s="17" t="str">
        <f>IFERROR(INDEX('Grille de tri'!C:C,MATCH(Pesée!C317,'Grille de tri'!B:B,0)),"")</f>
        <v/>
      </c>
      <c r="H317" s="17" t="str">
        <f>IF(Carac[[#This Row],[Voie de collecte actuelle]]=Carac[[#This Row],[Voie de collecte recommandée]],"bien trié","mal trié")</f>
        <v>bien trié</v>
      </c>
      <c r="I317" s="17" t="str">
        <f>IFERROR(INDEX('Voies de collecte'!C:C,MATCH(Carac[[#This Row],[Voie de collecte actuelle]],'Voies de collecte'!B:B,0)),"")</f>
        <v/>
      </c>
      <c r="J317" s="17" t="str">
        <f>IFERROR(INDEX('Voies de collecte'!C:C,MATCH(Carac[[#This Row],[Voie de collecte recommandée]],'Voies de collecte'!B:B,0)),"")</f>
        <v/>
      </c>
      <c r="K317" s="18" t="str">
        <f>IFERROR(VLOOKUP(B317,Équipement!D:E,2,FALSE),"")</f>
        <v/>
      </c>
      <c r="L317" s="21"/>
      <c r="M317" s="21" t="e">
        <f>VLOOKUP(Carac[[#This Row],[Équipement (Zone + Voie)]],Équipement!D:H,5,FALSE)</f>
        <v>#N/A</v>
      </c>
      <c r="N317" s="25">
        <f>IFERROR(IF(Carac[[#This Row],[Fréquence]]="ponctuel",Carac[[#This Row],[Masse 
(kg) ]],Carac[[#This Row],[Masse 
(kg) ]]*Carac[[#This Row],[Facteur d''annualisation]]),0)</f>
        <v>0</v>
      </c>
    </row>
    <row r="318" spans="4:14" ht="19.899999999999999" customHeight="1" x14ac:dyDescent="0.35">
      <c r="D318" s="66"/>
      <c r="E318" s="19"/>
      <c r="F318" s="76" t="str">
        <f>IFERROR(INDEX(Équipement!C:C,MATCH(Carac[[#This Row],[Équipement (Zone + Voie)]],Équipement!D:D,0)),"")</f>
        <v/>
      </c>
      <c r="G318" s="17" t="str">
        <f>IFERROR(INDEX('Grille de tri'!C:C,MATCH(Pesée!C318,'Grille de tri'!B:B,0)),"")</f>
        <v/>
      </c>
      <c r="H318" s="17" t="str">
        <f>IF(Carac[[#This Row],[Voie de collecte actuelle]]=Carac[[#This Row],[Voie de collecte recommandée]],"bien trié","mal trié")</f>
        <v>bien trié</v>
      </c>
      <c r="I318" s="17" t="str">
        <f>IFERROR(INDEX('Voies de collecte'!C:C,MATCH(Carac[[#This Row],[Voie de collecte actuelle]],'Voies de collecte'!B:B,0)),"")</f>
        <v/>
      </c>
      <c r="J318" s="17" t="str">
        <f>IFERROR(INDEX('Voies de collecte'!C:C,MATCH(Carac[[#This Row],[Voie de collecte recommandée]],'Voies de collecte'!B:B,0)),"")</f>
        <v/>
      </c>
      <c r="K318" s="18" t="str">
        <f>IFERROR(VLOOKUP(B318,Équipement!D:E,2,FALSE),"")</f>
        <v/>
      </c>
      <c r="L318" s="21"/>
      <c r="M318" s="21" t="e">
        <f>VLOOKUP(Carac[[#This Row],[Équipement (Zone + Voie)]],Équipement!D:H,5,FALSE)</f>
        <v>#N/A</v>
      </c>
      <c r="N318" s="25">
        <f>IFERROR(IF(Carac[[#This Row],[Fréquence]]="ponctuel",Carac[[#This Row],[Masse 
(kg) ]],Carac[[#This Row],[Masse 
(kg) ]]*Carac[[#This Row],[Facteur d''annualisation]]),0)</f>
        <v>0</v>
      </c>
    </row>
    <row r="319" spans="4:14" ht="19.899999999999999" customHeight="1" x14ac:dyDescent="0.35">
      <c r="D319" s="66"/>
      <c r="E319" s="19"/>
      <c r="F319" s="76" t="str">
        <f>IFERROR(INDEX(Équipement!C:C,MATCH(Carac[[#This Row],[Équipement (Zone + Voie)]],Équipement!D:D,0)),"")</f>
        <v/>
      </c>
      <c r="G319" s="17" t="str">
        <f>IFERROR(INDEX('Grille de tri'!C:C,MATCH(Pesée!C319,'Grille de tri'!B:B,0)),"")</f>
        <v/>
      </c>
      <c r="H319" s="17" t="str">
        <f>IF(Carac[[#This Row],[Voie de collecte actuelle]]=Carac[[#This Row],[Voie de collecte recommandée]],"bien trié","mal trié")</f>
        <v>bien trié</v>
      </c>
      <c r="I319" s="17" t="str">
        <f>IFERROR(INDEX('Voies de collecte'!C:C,MATCH(Carac[[#This Row],[Voie de collecte actuelle]],'Voies de collecte'!B:B,0)),"")</f>
        <v/>
      </c>
      <c r="J319" s="17" t="str">
        <f>IFERROR(INDEX('Voies de collecte'!C:C,MATCH(Carac[[#This Row],[Voie de collecte recommandée]],'Voies de collecte'!B:B,0)),"")</f>
        <v/>
      </c>
      <c r="K319" s="18" t="str">
        <f>IFERROR(VLOOKUP(B319,Équipement!D:E,2,FALSE),"")</f>
        <v/>
      </c>
      <c r="L319" s="21"/>
      <c r="M319" s="21" t="e">
        <f>VLOOKUP(Carac[[#This Row],[Équipement (Zone + Voie)]],Équipement!D:H,5,FALSE)</f>
        <v>#N/A</v>
      </c>
      <c r="N319" s="25">
        <f>IFERROR(IF(Carac[[#This Row],[Fréquence]]="ponctuel",Carac[[#This Row],[Masse 
(kg) ]],Carac[[#This Row],[Masse 
(kg) ]]*Carac[[#This Row],[Facteur d''annualisation]]),0)</f>
        <v>0</v>
      </c>
    </row>
    <row r="320" spans="4:14" ht="19.899999999999999" customHeight="1" x14ac:dyDescent="0.35">
      <c r="D320" s="66"/>
      <c r="E320" s="19"/>
      <c r="F320" s="76" t="str">
        <f>IFERROR(INDEX(Équipement!C:C,MATCH(Carac[[#This Row],[Équipement (Zone + Voie)]],Équipement!D:D,0)),"")</f>
        <v/>
      </c>
      <c r="G320" s="17" t="str">
        <f>IFERROR(INDEX('Grille de tri'!C:C,MATCH(Pesée!C320,'Grille de tri'!B:B,0)),"")</f>
        <v/>
      </c>
      <c r="H320" s="17" t="str">
        <f>IF(Carac[[#This Row],[Voie de collecte actuelle]]=Carac[[#This Row],[Voie de collecte recommandée]],"bien trié","mal trié")</f>
        <v>bien trié</v>
      </c>
      <c r="I320" s="17" t="str">
        <f>IFERROR(INDEX('Voies de collecte'!C:C,MATCH(Carac[[#This Row],[Voie de collecte actuelle]],'Voies de collecte'!B:B,0)),"")</f>
        <v/>
      </c>
      <c r="J320" s="17" t="str">
        <f>IFERROR(INDEX('Voies de collecte'!C:C,MATCH(Carac[[#This Row],[Voie de collecte recommandée]],'Voies de collecte'!B:B,0)),"")</f>
        <v/>
      </c>
      <c r="K320" s="18" t="str">
        <f>IFERROR(VLOOKUP(B320,Équipement!D:E,2,FALSE),"")</f>
        <v/>
      </c>
      <c r="L320" s="21"/>
      <c r="M320" s="21" t="e">
        <f>VLOOKUP(Carac[[#This Row],[Équipement (Zone + Voie)]],Équipement!D:H,5,FALSE)</f>
        <v>#N/A</v>
      </c>
      <c r="N320" s="25">
        <f>IFERROR(IF(Carac[[#This Row],[Fréquence]]="ponctuel",Carac[[#This Row],[Masse 
(kg) ]],Carac[[#This Row],[Masse 
(kg) ]]*Carac[[#This Row],[Facteur d''annualisation]]),0)</f>
        <v>0</v>
      </c>
    </row>
    <row r="321" spans="4:14" ht="19.899999999999999" customHeight="1" x14ac:dyDescent="0.35">
      <c r="D321" s="66"/>
      <c r="E321" s="19"/>
      <c r="F321" s="76" t="str">
        <f>IFERROR(INDEX(Équipement!C:C,MATCH(Carac[[#This Row],[Équipement (Zone + Voie)]],Équipement!D:D,0)),"")</f>
        <v/>
      </c>
      <c r="G321" s="17" t="str">
        <f>IFERROR(INDEX('Grille de tri'!C:C,MATCH(Pesée!C321,'Grille de tri'!B:B,0)),"")</f>
        <v/>
      </c>
      <c r="H321" s="17" t="str">
        <f>IF(Carac[[#This Row],[Voie de collecte actuelle]]=Carac[[#This Row],[Voie de collecte recommandée]],"bien trié","mal trié")</f>
        <v>bien trié</v>
      </c>
      <c r="I321" s="17" t="str">
        <f>IFERROR(INDEX('Voies de collecte'!C:C,MATCH(Carac[[#This Row],[Voie de collecte actuelle]],'Voies de collecte'!B:B,0)),"")</f>
        <v/>
      </c>
      <c r="J321" s="17" t="str">
        <f>IFERROR(INDEX('Voies de collecte'!C:C,MATCH(Carac[[#This Row],[Voie de collecte recommandée]],'Voies de collecte'!B:B,0)),"")</f>
        <v/>
      </c>
      <c r="K321" s="18" t="str">
        <f>IFERROR(VLOOKUP(B321,Équipement!D:E,2,FALSE),"")</f>
        <v/>
      </c>
      <c r="L321" s="21"/>
      <c r="M321" s="21" t="e">
        <f>VLOOKUP(Carac[[#This Row],[Équipement (Zone + Voie)]],Équipement!D:H,5,FALSE)</f>
        <v>#N/A</v>
      </c>
      <c r="N321" s="25">
        <f>IFERROR(IF(Carac[[#This Row],[Fréquence]]="ponctuel",Carac[[#This Row],[Masse 
(kg) ]],Carac[[#This Row],[Masse 
(kg) ]]*Carac[[#This Row],[Facteur d''annualisation]]),0)</f>
        <v>0</v>
      </c>
    </row>
    <row r="322" spans="4:14" ht="19.899999999999999" customHeight="1" x14ac:dyDescent="0.35">
      <c r="D322" s="66"/>
      <c r="E322" s="19"/>
      <c r="F322" s="76" t="str">
        <f>IFERROR(INDEX(Équipement!C:C,MATCH(Carac[[#This Row],[Équipement (Zone + Voie)]],Équipement!D:D,0)),"")</f>
        <v/>
      </c>
      <c r="G322" s="17" t="str">
        <f>IFERROR(INDEX('Grille de tri'!C:C,MATCH(Pesée!C322,'Grille de tri'!B:B,0)),"")</f>
        <v/>
      </c>
      <c r="H322" s="17" t="str">
        <f>IF(Carac[[#This Row],[Voie de collecte actuelle]]=Carac[[#This Row],[Voie de collecte recommandée]],"bien trié","mal trié")</f>
        <v>bien trié</v>
      </c>
      <c r="I322" s="17" t="str">
        <f>IFERROR(INDEX('Voies de collecte'!C:C,MATCH(Carac[[#This Row],[Voie de collecte actuelle]],'Voies de collecte'!B:B,0)),"")</f>
        <v/>
      </c>
      <c r="J322" s="17" t="str">
        <f>IFERROR(INDEX('Voies de collecte'!C:C,MATCH(Carac[[#This Row],[Voie de collecte recommandée]],'Voies de collecte'!B:B,0)),"")</f>
        <v/>
      </c>
      <c r="K322" s="18" t="str">
        <f>IFERROR(VLOOKUP(B322,Équipement!D:E,2,FALSE),"")</f>
        <v/>
      </c>
      <c r="L322" s="21"/>
      <c r="M322" s="21" t="e">
        <f>VLOOKUP(Carac[[#This Row],[Équipement (Zone + Voie)]],Équipement!D:H,5,FALSE)</f>
        <v>#N/A</v>
      </c>
      <c r="N322" s="25">
        <f>IFERROR(IF(Carac[[#This Row],[Fréquence]]="ponctuel",Carac[[#This Row],[Masse 
(kg) ]],Carac[[#This Row],[Masse 
(kg) ]]*Carac[[#This Row],[Facteur d''annualisation]]),0)</f>
        <v>0</v>
      </c>
    </row>
    <row r="323" spans="4:14" ht="19.899999999999999" customHeight="1" x14ac:dyDescent="0.35">
      <c r="D323" s="66"/>
      <c r="E323" s="19"/>
      <c r="F323" s="76" t="str">
        <f>IFERROR(INDEX(Équipement!C:C,MATCH(Carac[[#This Row],[Équipement (Zone + Voie)]],Équipement!D:D,0)),"")</f>
        <v/>
      </c>
      <c r="G323" s="17" t="str">
        <f>IFERROR(INDEX('Grille de tri'!C:C,MATCH(Pesée!C323,'Grille de tri'!B:B,0)),"")</f>
        <v/>
      </c>
      <c r="H323" s="17" t="str">
        <f>IF(Carac[[#This Row],[Voie de collecte actuelle]]=Carac[[#This Row],[Voie de collecte recommandée]],"bien trié","mal trié")</f>
        <v>bien trié</v>
      </c>
      <c r="I323" s="17" t="str">
        <f>IFERROR(INDEX('Voies de collecte'!C:C,MATCH(Carac[[#This Row],[Voie de collecte actuelle]],'Voies de collecte'!B:B,0)),"")</f>
        <v/>
      </c>
      <c r="J323" s="17" t="str">
        <f>IFERROR(INDEX('Voies de collecte'!C:C,MATCH(Carac[[#This Row],[Voie de collecte recommandée]],'Voies de collecte'!B:B,0)),"")</f>
        <v/>
      </c>
      <c r="K323" s="18" t="str">
        <f>IFERROR(VLOOKUP(B323,Équipement!D:E,2,FALSE),"")</f>
        <v/>
      </c>
      <c r="L323" s="21"/>
      <c r="M323" s="21" t="e">
        <f>VLOOKUP(Carac[[#This Row],[Équipement (Zone + Voie)]],Équipement!D:H,5,FALSE)</f>
        <v>#N/A</v>
      </c>
      <c r="N323" s="25">
        <f>IFERROR(IF(Carac[[#This Row],[Fréquence]]="ponctuel",Carac[[#This Row],[Masse 
(kg) ]],Carac[[#This Row],[Masse 
(kg) ]]*Carac[[#This Row],[Facteur d''annualisation]]),0)</f>
        <v>0</v>
      </c>
    </row>
    <row r="324" spans="4:14" ht="19.899999999999999" customHeight="1" x14ac:dyDescent="0.35">
      <c r="D324" s="66"/>
      <c r="E324" s="19"/>
      <c r="F324" s="76" t="str">
        <f>IFERROR(INDEX(Équipement!C:C,MATCH(Carac[[#This Row],[Équipement (Zone + Voie)]],Équipement!D:D,0)),"")</f>
        <v/>
      </c>
      <c r="G324" s="17" t="str">
        <f>IFERROR(INDEX('Grille de tri'!C:C,MATCH(Pesée!C324,'Grille de tri'!B:B,0)),"")</f>
        <v/>
      </c>
      <c r="H324" s="17" t="str">
        <f>IF(Carac[[#This Row],[Voie de collecte actuelle]]=Carac[[#This Row],[Voie de collecte recommandée]],"bien trié","mal trié")</f>
        <v>bien trié</v>
      </c>
      <c r="I324" s="17" t="str">
        <f>IFERROR(INDEX('Voies de collecte'!C:C,MATCH(Carac[[#This Row],[Voie de collecte actuelle]],'Voies de collecte'!B:B,0)),"")</f>
        <v/>
      </c>
      <c r="J324" s="17" t="str">
        <f>IFERROR(INDEX('Voies de collecte'!C:C,MATCH(Carac[[#This Row],[Voie de collecte recommandée]],'Voies de collecte'!B:B,0)),"")</f>
        <v/>
      </c>
      <c r="K324" s="18" t="str">
        <f>IFERROR(VLOOKUP(B324,Équipement!D:E,2,FALSE),"")</f>
        <v/>
      </c>
      <c r="L324" s="21"/>
      <c r="M324" s="21" t="e">
        <f>VLOOKUP(Carac[[#This Row],[Équipement (Zone + Voie)]],Équipement!D:H,5,FALSE)</f>
        <v>#N/A</v>
      </c>
      <c r="N324" s="25">
        <f>IFERROR(IF(Carac[[#This Row],[Fréquence]]="ponctuel",Carac[[#This Row],[Masse 
(kg) ]],Carac[[#This Row],[Masse 
(kg) ]]*Carac[[#This Row],[Facteur d''annualisation]]),0)</f>
        <v>0</v>
      </c>
    </row>
    <row r="325" spans="4:14" ht="19.899999999999999" customHeight="1" x14ac:dyDescent="0.35">
      <c r="D325" s="66"/>
      <c r="E325" s="19"/>
      <c r="F325" s="76" t="str">
        <f>IFERROR(INDEX(Équipement!C:C,MATCH(Carac[[#This Row],[Équipement (Zone + Voie)]],Équipement!D:D,0)),"")</f>
        <v/>
      </c>
      <c r="G325" s="17" t="str">
        <f>IFERROR(INDEX('Grille de tri'!C:C,MATCH(Pesée!C325,'Grille de tri'!B:B,0)),"")</f>
        <v/>
      </c>
      <c r="H325" s="17" t="str">
        <f>IF(Carac[[#This Row],[Voie de collecte actuelle]]=Carac[[#This Row],[Voie de collecte recommandée]],"bien trié","mal trié")</f>
        <v>bien trié</v>
      </c>
      <c r="I325" s="17" t="str">
        <f>IFERROR(INDEX('Voies de collecte'!C:C,MATCH(Carac[[#This Row],[Voie de collecte actuelle]],'Voies de collecte'!B:B,0)),"")</f>
        <v/>
      </c>
      <c r="J325" s="17" t="str">
        <f>IFERROR(INDEX('Voies de collecte'!C:C,MATCH(Carac[[#This Row],[Voie de collecte recommandée]],'Voies de collecte'!B:B,0)),"")</f>
        <v/>
      </c>
      <c r="K325" s="18" t="str">
        <f>IFERROR(VLOOKUP(B325,Équipement!D:E,2,FALSE),"")</f>
        <v/>
      </c>
      <c r="L325" s="21"/>
      <c r="M325" s="21" t="e">
        <f>VLOOKUP(Carac[[#This Row],[Équipement (Zone + Voie)]],Équipement!D:H,5,FALSE)</f>
        <v>#N/A</v>
      </c>
      <c r="N325" s="25">
        <f>IFERROR(IF(Carac[[#This Row],[Fréquence]]="ponctuel",Carac[[#This Row],[Masse 
(kg) ]],Carac[[#This Row],[Masse 
(kg) ]]*Carac[[#This Row],[Facteur d''annualisation]]),0)</f>
        <v>0</v>
      </c>
    </row>
    <row r="326" spans="4:14" ht="19.899999999999999" customHeight="1" x14ac:dyDescent="0.35">
      <c r="D326" s="66"/>
      <c r="E326" s="19"/>
      <c r="F326" s="76" t="str">
        <f>IFERROR(INDEX(Équipement!C:C,MATCH(Carac[[#This Row],[Équipement (Zone + Voie)]],Équipement!D:D,0)),"")</f>
        <v/>
      </c>
      <c r="G326" s="17" t="str">
        <f>IFERROR(INDEX('Grille de tri'!C:C,MATCH(Pesée!C326,'Grille de tri'!B:B,0)),"")</f>
        <v/>
      </c>
      <c r="H326" s="17" t="str">
        <f>IF(Carac[[#This Row],[Voie de collecte actuelle]]=Carac[[#This Row],[Voie de collecte recommandée]],"bien trié","mal trié")</f>
        <v>bien trié</v>
      </c>
      <c r="I326" s="17" t="str">
        <f>IFERROR(INDEX('Voies de collecte'!C:C,MATCH(Carac[[#This Row],[Voie de collecte actuelle]],'Voies de collecte'!B:B,0)),"")</f>
        <v/>
      </c>
      <c r="J326" s="17" t="str">
        <f>IFERROR(INDEX('Voies de collecte'!C:C,MATCH(Carac[[#This Row],[Voie de collecte recommandée]],'Voies de collecte'!B:B,0)),"")</f>
        <v/>
      </c>
      <c r="K326" s="18" t="str">
        <f>IFERROR(VLOOKUP(B326,Équipement!D:E,2,FALSE),"")</f>
        <v/>
      </c>
      <c r="L326" s="21"/>
      <c r="M326" s="21" t="e">
        <f>VLOOKUP(Carac[[#This Row],[Équipement (Zone + Voie)]],Équipement!D:H,5,FALSE)</f>
        <v>#N/A</v>
      </c>
      <c r="N326" s="25">
        <f>IFERROR(IF(Carac[[#This Row],[Fréquence]]="ponctuel",Carac[[#This Row],[Masse 
(kg) ]],Carac[[#This Row],[Masse 
(kg) ]]*Carac[[#This Row],[Facteur d''annualisation]]),0)</f>
        <v>0</v>
      </c>
    </row>
    <row r="327" spans="4:14" ht="19.899999999999999" customHeight="1" x14ac:dyDescent="0.35">
      <c r="D327" s="66"/>
      <c r="E327" s="19"/>
      <c r="F327" s="76" t="str">
        <f>IFERROR(INDEX(Équipement!C:C,MATCH(Carac[[#This Row],[Équipement (Zone + Voie)]],Équipement!D:D,0)),"")</f>
        <v/>
      </c>
      <c r="G327" s="17" t="str">
        <f>IFERROR(INDEX('Grille de tri'!C:C,MATCH(Pesée!C327,'Grille de tri'!B:B,0)),"")</f>
        <v/>
      </c>
      <c r="H327" s="17" t="str">
        <f>IF(Carac[[#This Row],[Voie de collecte actuelle]]=Carac[[#This Row],[Voie de collecte recommandée]],"bien trié","mal trié")</f>
        <v>bien trié</v>
      </c>
      <c r="I327" s="17" t="str">
        <f>IFERROR(INDEX('Voies de collecte'!C:C,MATCH(Carac[[#This Row],[Voie de collecte actuelle]],'Voies de collecte'!B:B,0)),"")</f>
        <v/>
      </c>
      <c r="J327" s="17" t="str">
        <f>IFERROR(INDEX('Voies de collecte'!C:C,MATCH(Carac[[#This Row],[Voie de collecte recommandée]],'Voies de collecte'!B:B,0)),"")</f>
        <v/>
      </c>
      <c r="K327" s="18" t="str">
        <f>IFERROR(VLOOKUP(B327,Équipement!D:E,2,FALSE),"")</f>
        <v/>
      </c>
      <c r="L327" s="21"/>
      <c r="M327" s="21" t="e">
        <f>VLOOKUP(Carac[[#This Row],[Équipement (Zone + Voie)]],Équipement!D:H,5,FALSE)</f>
        <v>#N/A</v>
      </c>
      <c r="N327" s="25">
        <f>IFERROR(IF(Carac[[#This Row],[Fréquence]]="ponctuel",Carac[[#This Row],[Masse 
(kg) ]],Carac[[#This Row],[Masse 
(kg) ]]*Carac[[#This Row],[Facteur d''annualisation]]),0)</f>
        <v>0</v>
      </c>
    </row>
    <row r="328" spans="4:14" ht="19.899999999999999" customHeight="1" x14ac:dyDescent="0.35">
      <c r="D328" s="66"/>
      <c r="E328" s="19"/>
      <c r="F328" s="76" t="str">
        <f>IFERROR(INDEX(Équipement!C:C,MATCH(Carac[[#This Row],[Équipement (Zone + Voie)]],Équipement!D:D,0)),"")</f>
        <v/>
      </c>
      <c r="G328" s="17" t="str">
        <f>IFERROR(INDEX('Grille de tri'!C:C,MATCH(Pesée!C328,'Grille de tri'!B:B,0)),"")</f>
        <v/>
      </c>
      <c r="H328" s="17" t="str">
        <f>IF(Carac[[#This Row],[Voie de collecte actuelle]]=Carac[[#This Row],[Voie de collecte recommandée]],"bien trié","mal trié")</f>
        <v>bien trié</v>
      </c>
      <c r="I328" s="17" t="str">
        <f>IFERROR(INDEX('Voies de collecte'!C:C,MATCH(Carac[[#This Row],[Voie de collecte actuelle]],'Voies de collecte'!B:B,0)),"")</f>
        <v/>
      </c>
      <c r="J328" s="17" t="str">
        <f>IFERROR(INDEX('Voies de collecte'!C:C,MATCH(Carac[[#This Row],[Voie de collecte recommandée]],'Voies de collecte'!B:B,0)),"")</f>
        <v/>
      </c>
      <c r="K328" s="18" t="str">
        <f>IFERROR(VLOOKUP(B328,Équipement!D:E,2,FALSE),"")</f>
        <v/>
      </c>
      <c r="L328" s="21"/>
      <c r="M328" s="21" t="e">
        <f>VLOOKUP(Carac[[#This Row],[Équipement (Zone + Voie)]],Équipement!D:H,5,FALSE)</f>
        <v>#N/A</v>
      </c>
      <c r="N328" s="25">
        <f>IFERROR(IF(Carac[[#This Row],[Fréquence]]="ponctuel",Carac[[#This Row],[Masse 
(kg) ]],Carac[[#This Row],[Masse 
(kg) ]]*Carac[[#This Row],[Facteur d''annualisation]]),0)</f>
        <v>0</v>
      </c>
    </row>
    <row r="329" spans="4:14" ht="19.899999999999999" customHeight="1" x14ac:dyDescent="0.35">
      <c r="D329" s="66"/>
      <c r="E329" s="19"/>
      <c r="F329" s="76" t="str">
        <f>IFERROR(INDEX(Équipement!C:C,MATCH(Carac[[#This Row],[Équipement (Zone + Voie)]],Équipement!D:D,0)),"")</f>
        <v/>
      </c>
      <c r="G329" s="17" t="str">
        <f>IFERROR(INDEX('Grille de tri'!C:C,MATCH(Pesée!C329,'Grille de tri'!B:B,0)),"")</f>
        <v/>
      </c>
      <c r="H329" s="17" t="str">
        <f>IF(Carac[[#This Row],[Voie de collecte actuelle]]=Carac[[#This Row],[Voie de collecte recommandée]],"bien trié","mal trié")</f>
        <v>bien trié</v>
      </c>
      <c r="I329" s="17" t="str">
        <f>IFERROR(INDEX('Voies de collecte'!C:C,MATCH(Carac[[#This Row],[Voie de collecte actuelle]],'Voies de collecte'!B:B,0)),"")</f>
        <v/>
      </c>
      <c r="J329" s="17" t="str">
        <f>IFERROR(INDEX('Voies de collecte'!C:C,MATCH(Carac[[#This Row],[Voie de collecte recommandée]],'Voies de collecte'!B:B,0)),"")</f>
        <v/>
      </c>
      <c r="K329" s="18" t="str">
        <f>IFERROR(VLOOKUP(B329,Équipement!D:E,2,FALSE),"")</f>
        <v/>
      </c>
      <c r="L329" s="21"/>
      <c r="M329" s="21" t="e">
        <f>VLOOKUP(Carac[[#This Row],[Équipement (Zone + Voie)]],Équipement!D:H,5,FALSE)</f>
        <v>#N/A</v>
      </c>
      <c r="N329" s="25">
        <f>IFERROR(IF(Carac[[#This Row],[Fréquence]]="ponctuel",Carac[[#This Row],[Masse 
(kg) ]],Carac[[#This Row],[Masse 
(kg) ]]*Carac[[#This Row],[Facteur d''annualisation]]),0)</f>
        <v>0</v>
      </c>
    </row>
    <row r="330" spans="4:14" ht="19.899999999999999" customHeight="1" x14ac:dyDescent="0.35">
      <c r="D330" s="66"/>
      <c r="E330" s="19"/>
      <c r="F330" s="76" t="str">
        <f>IFERROR(INDEX(Équipement!C:C,MATCH(Carac[[#This Row],[Équipement (Zone + Voie)]],Équipement!D:D,0)),"")</f>
        <v/>
      </c>
      <c r="G330" s="17" t="str">
        <f>IFERROR(INDEX('Grille de tri'!C:C,MATCH(Pesée!C330,'Grille de tri'!B:B,0)),"")</f>
        <v/>
      </c>
      <c r="H330" s="17" t="str">
        <f>IF(Carac[[#This Row],[Voie de collecte actuelle]]=Carac[[#This Row],[Voie de collecte recommandée]],"bien trié","mal trié")</f>
        <v>bien trié</v>
      </c>
      <c r="I330" s="17" t="str">
        <f>IFERROR(INDEX('Voies de collecte'!C:C,MATCH(Carac[[#This Row],[Voie de collecte actuelle]],'Voies de collecte'!B:B,0)),"")</f>
        <v/>
      </c>
      <c r="J330" s="17" t="str">
        <f>IFERROR(INDEX('Voies de collecte'!C:C,MATCH(Carac[[#This Row],[Voie de collecte recommandée]],'Voies de collecte'!B:B,0)),"")</f>
        <v/>
      </c>
      <c r="K330" s="18" t="str">
        <f>IFERROR(VLOOKUP(B330,Équipement!D:E,2,FALSE),"")</f>
        <v/>
      </c>
      <c r="L330" s="21"/>
      <c r="M330" s="21" t="e">
        <f>VLOOKUP(Carac[[#This Row],[Équipement (Zone + Voie)]],Équipement!D:H,5,FALSE)</f>
        <v>#N/A</v>
      </c>
      <c r="N330" s="25">
        <f>IFERROR(IF(Carac[[#This Row],[Fréquence]]="ponctuel",Carac[[#This Row],[Masse 
(kg) ]],Carac[[#This Row],[Masse 
(kg) ]]*Carac[[#This Row],[Facteur d''annualisation]]),0)</f>
        <v>0</v>
      </c>
    </row>
    <row r="331" spans="4:14" ht="19.899999999999999" customHeight="1" x14ac:dyDescent="0.35">
      <c r="D331" s="66"/>
      <c r="E331" s="19"/>
      <c r="F331" s="76" t="str">
        <f>IFERROR(INDEX(Équipement!C:C,MATCH(Carac[[#This Row],[Équipement (Zone + Voie)]],Équipement!D:D,0)),"")</f>
        <v/>
      </c>
      <c r="G331" s="17" t="str">
        <f>IFERROR(INDEX('Grille de tri'!C:C,MATCH(Pesée!C331,'Grille de tri'!B:B,0)),"")</f>
        <v/>
      </c>
      <c r="H331" s="17" t="str">
        <f>IF(Carac[[#This Row],[Voie de collecte actuelle]]=Carac[[#This Row],[Voie de collecte recommandée]],"bien trié","mal trié")</f>
        <v>bien trié</v>
      </c>
      <c r="I331" s="17" t="str">
        <f>IFERROR(INDEX('Voies de collecte'!C:C,MATCH(Carac[[#This Row],[Voie de collecte actuelle]],'Voies de collecte'!B:B,0)),"")</f>
        <v/>
      </c>
      <c r="J331" s="17" t="str">
        <f>IFERROR(INDEX('Voies de collecte'!C:C,MATCH(Carac[[#This Row],[Voie de collecte recommandée]],'Voies de collecte'!B:B,0)),"")</f>
        <v/>
      </c>
      <c r="K331" s="18" t="str">
        <f>IFERROR(VLOOKUP(B331,Équipement!D:E,2,FALSE),"")</f>
        <v/>
      </c>
      <c r="L331" s="21"/>
      <c r="M331" s="21" t="e">
        <f>VLOOKUP(Carac[[#This Row],[Équipement (Zone + Voie)]],Équipement!D:H,5,FALSE)</f>
        <v>#N/A</v>
      </c>
      <c r="N331" s="25">
        <f>IFERROR(IF(Carac[[#This Row],[Fréquence]]="ponctuel",Carac[[#This Row],[Masse 
(kg) ]],Carac[[#This Row],[Masse 
(kg) ]]*Carac[[#This Row],[Facteur d''annualisation]]),0)</f>
        <v>0</v>
      </c>
    </row>
    <row r="332" spans="4:14" ht="19.899999999999999" customHeight="1" x14ac:dyDescent="0.35">
      <c r="D332" s="66"/>
      <c r="E332" s="19"/>
      <c r="F332" s="76" t="str">
        <f>IFERROR(INDEX(Équipement!C:C,MATCH(Carac[[#This Row],[Équipement (Zone + Voie)]],Équipement!D:D,0)),"")</f>
        <v/>
      </c>
      <c r="G332" s="17" t="str">
        <f>IFERROR(INDEX('Grille de tri'!C:C,MATCH(Pesée!C332,'Grille de tri'!B:B,0)),"")</f>
        <v/>
      </c>
      <c r="H332" s="17" t="str">
        <f>IF(Carac[[#This Row],[Voie de collecte actuelle]]=Carac[[#This Row],[Voie de collecte recommandée]],"bien trié","mal trié")</f>
        <v>bien trié</v>
      </c>
      <c r="I332" s="17" t="str">
        <f>IFERROR(INDEX('Voies de collecte'!C:C,MATCH(Carac[[#This Row],[Voie de collecte actuelle]],'Voies de collecte'!B:B,0)),"")</f>
        <v/>
      </c>
      <c r="J332" s="17" t="str">
        <f>IFERROR(INDEX('Voies de collecte'!C:C,MATCH(Carac[[#This Row],[Voie de collecte recommandée]],'Voies de collecte'!B:B,0)),"")</f>
        <v/>
      </c>
      <c r="K332" s="18" t="str">
        <f>IFERROR(VLOOKUP(B332,Équipement!D:E,2,FALSE),"")</f>
        <v/>
      </c>
      <c r="L332" s="21"/>
      <c r="M332" s="21" t="e">
        <f>VLOOKUP(Carac[[#This Row],[Équipement (Zone + Voie)]],Équipement!D:H,5,FALSE)</f>
        <v>#N/A</v>
      </c>
      <c r="N332" s="25">
        <f>IFERROR(IF(Carac[[#This Row],[Fréquence]]="ponctuel",Carac[[#This Row],[Masse 
(kg) ]],Carac[[#This Row],[Masse 
(kg) ]]*Carac[[#This Row],[Facteur d''annualisation]]),0)</f>
        <v>0</v>
      </c>
    </row>
    <row r="333" spans="4:14" ht="19.899999999999999" customHeight="1" x14ac:dyDescent="0.35">
      <c r="D333" s="66"/>
      <c r="E333" s="19"/>
      <c r="F333" s="76" t="str">
        <f>IFERROR(INDEX(Équipement!C:C,MATCH(Carac[[#This Row],[Équipement (Zone + Voie)]],Équipement!D:D,0)),"")</f>
        <v/>
      </c>
      <c r="G333" s="17" t="str">
        <f>IFERROR(INDEX('Grille de tri'!C:C,MATCH(Pesée!C333,'Grille de tri'!B:B,0)),"")</f>
        <v/>
      </c>
      <c r="H333" s="17" t="str">
        <f>IF(Carac[[#This Row],[Voie de collecte actuelle]]=Carac[[#This Row],[Voie de collecte recommandée]],"bien trié","mal trié")</f>
        <v>bien trié</v>
      </c>
      <c r="I333" s="17" t="str">
        <f>IFERROR(INDEX('Voies de collecte'!C:C,MATCH(Carac[[#This Row],[Voie de collecte actuelle]],'Voies de collecte'!B:B,0)),"")</f>
        <v/>
      </c>
      <c r="J333" s="17" t="str">
        <f>IFERROR(INDEX('Voies de collecte'!C:C,MATCH(Carac[[#This Row],[Voie de collecte recommandée]],'Voies de collecte'!B:B,0)),"")</f>
        <v/>
      </c>
      <c r="K333" s="18" t="str">
        <f>IFERROR(VLOOKUP(B333,Équipement!D:E,2,FALSE),"")</f>
        <v/>
      </c>
      <c r="L333" s="21"/>
      <c r="M333" s="21" t="e">
        <f>VLOOKUP(Carac[[#This Row],[Équipement (Zone + Voie)]],Équipement!D:H,5,FALSE)</f>
        <v>#N/A</v>
      </c>
      <c r="N333" s="25">
        <f>IFERROR(IF(Carac[[#This Row],[Fréquence]]="ponctuel",Carac[[#This Row],[Masse 
(kg) ]],Carac[[#This Row],[Masse 
(kg) ]]*Carac[[#This Row],[Facteur d''annualisation]]),0)</f>
        <v>0</v>
      </c>
    </row>
    <row r="334" spans="4:14" ht="19.899999999999999" customHeight="1" x14ac:dyDescent="0.35">
      <c r="D334" s="66"/>
      <c r="E334" s="19"/>
      <c r="F334" s="76" t="str">
        <f>IFERROR(INDEX(Équipement!C:C,MATCH(Carac[[#This Row],[Équipement (Zone + Voie)]],Équipement!D:D,0)),"")</f>
        <v/>
      </c>
      <c r="G334" s="17" t="str">
        <f>IFERROR(INDEX('Grille de tri'!C:C,MATCH(Pesée!C334,'Grille de tri'!B:B,0)),"")</f>
        <v/>
      </c>
      <c r="H334" s="17" t="str">
        <f>IF(Carac[[#This Row],[Voie de collecte actuelle]]=Carac[[#This Row],[Voie de collecte recommandée]],"bien trié","mal trié")</f>
        <v>bien trié</v>
      </c>
      <c r="I334" s="17" t="str">
        <f>IFERROR(INDEX('Voies de collecte'!C:C,MATCH(Carac[[#This Row],[Voie de collecte actuelle]],'Voies de collecte'!B:B,0)),"")</f>
        <v/>
      </c>
      <c r="J334" s="17" t="str">
        <f>IFERROR(INDEX('Voies de collecte'!C:C,MATCH(Carac[[#This Row],[Voie de collecte recommandée]],'Voies de collecte'!B:B,0)),"")</f>
        <v/>
      </c>
      <c r="K334" s="18" t="str">
        <f>IFERROR(VLOOKUP(B334,Équipement!D:E,2,FALSE),"")</f>
        <v/>
      </c>
      <c r="L334" s="21"/>
      <c r="M334" s="21" t="e">
        <f>VLOOKUP(Carac[[#This Row],[Équipement (Zone + Voie)]],Équipement!D:H,5,FALSE)</f>
        <v>#N/A</v>
      </c>
      <c r="N334" s="25">
        <f>IFERROR(IF(Carac[[#This Row],[Fréquence]]="ponctuel",Carac[[#This Row],[Masse 
(kg) ]],Carac[[#This Row],[Masse 
(kg) ]]*Carac[[#This Row],[Facteur d''annualisation]]),0)</f>
        <v>0</v>
      </c>
    </row>
    <row r="335" spans="4:14" ht="19.899999999999999" customHeight="1" x14ac:dyDescent="0.35">
      <c r="D335" s="66"/>
      <c r="E335" s="19"/>
      <c r="F335" s="76" t="str">
        <f>IFERROR(INDEX(Équipement!C:C,MATCH(Carac[[#This Row],[Équipement (Zone + Voie)]],Équipement!D:D,0)),"")</f>
        <v/>
      </c>
      <c r="G335" s="17" t="str">
        <f>IFERROR(INDEX('Grille de tri'!C:C,MATCH(Pesée!C335,'Grille de tri'!B:B,0)),"")</f>
        <v/>
      </c>
      <c r="H335" s="17" t="str">
        <f>IF(Carac[[#This Row],[Voie de collecte actuelle]]=Carac[[#This Row],[Voie de collecte recommandée]],"bien trié","mal trié")</f>
        <v>bien trié</v>
      </c>
      <c r="I335" s="17" t="str">
        <f>IFERROR(INDEX('Voies de collecte'!C:C,MATCH(Carac[[#This Row],[Voie de collecte actuelle]],'Voies de collecte'!B:B,0)),"")</f>
        <v/>
      </c>
      <c r="J335" s="17" t="str">
        <f>IFERROR(INDEX('Voies de collecte'!C:C,MATCH(Carac[[#This Row],[Voie de collecte recommandée]],'Voies de collecte'!B:B,0)),"")</f>
        <v/>
      </c>
      <c r="K335" s="18" t="str">
        <f>IFERROR(VLOOKUP(B335,Équipement!D:E,2,FALSE),"")</f>
        <v/>
      </c>
      <c r="L335" s="21"/>
      <c r="M335" s="21" t="e">
        <f>VLOOKUP(Carac[[#This Row],[Équipement (Zone + Voie)]],Équipement!D:H,5,FALSE)</f>
        <v>#N/A</v>
      </c>
      <c r="N335" s="25">
        <f>IFERROR(IF(Carac[[#This Row],[Fréquence]]="ponctuel",Carac[[#This Row],[Masse 
(kg) ]],Carac[[#This Row],[Masse 
(kg) ]]*Carac[[#This Row],[Facteur d''annualisation]]),0)</f>
        <v>0</v>
      </c>
    </row>
    <row r="336" spans="4:14" ht="19.899999999999999" customHeight="1" x14ac:dyDescent="0.35">
      <c r="D336" s="66"/>
      <c r="E336" s="19"/>
      <c r="F336" s="76" t="str">
        <f>IFERROR(INDEX(Équipement!C:C,MATCH(Carac[[#This Row],[Équipement (Zone + Voie)]],Équipement!D:D,0)),"")</f>
        <v/>
      </c>
      <c r="G336" s="17" t="str">
        <f>IFERROR(INDEX('Grille de tri'!C:C,MATCH(Pesée!C336,'Grille de tri'!B:B,0)),"")</f>
        <v/>
      </c>
      <c r="H336" s="17" t="str">
        <f>IF(Carac[[#This Row],[Voie de collecte actuelle]]=Carac[[#This Row],[Voie de collecte recommandée]],"bien trié","mal trié")</f>
        <v>bien trié</v>
      </c>
      <c r="I336" s="17" t="str">
        <f>IFERROR(INDEX('Voies de collecte'!C:C,MATCH(Carac[[#This Row],[Voie de collecte actuelle]],'Voies de collecte'!B:B,0)),"")</f>
        <v/>
      </c>
      <c r="J336" s="17" t="str">
        <f>IFERROR(INDEX('Voies de collecte'!C:C,MATCH(Carac[[#This Row],[Voie de collecte recommandée]],'Voies de collecte'!B:B,0)),"")</f>
        <v/>
      </c>
      <c r="K336" s="18" t="str">
        <f>IFERROR(VLOOKUP(B336,Équipement!D:E,2,FALSE),"")</f>
        <v/>
      </c>
      <c r="L336" s="21"/>
      <c r="M336" s="21" t="e">
        <f>VLOOKUP(Carac[[#This Row],[Équipement (Zone + Voie)]],Équipement!D:H,5,FALSE)</f>
        <v>#N/A</v>
      </c>
      <c r="N336" s="25">
        <f>IFERROR(IF(Carac[[#This Row],[Fréquence]]="ponctuel",Carac[[#This Row],[Masse 
(kg) ]],Carac[[#This Row],[Masse 
(kg) ]]*Carac[[#This Row],[Facteur d''annualisation]]),0)</f>
        <v>0</v>
      </c>
    </row>
    <row r="337" spans="4:14" ht="19.899999999999999" customHeight="1" x14ac:dyDescent="0.35">
      <c r="D337" s="66"/>
      <c r="E337" s="19"/>
      <c r="F337" s="76" t="str">
        <f>IFERROR(INDEX(Équipement!C:C,MATCH(Carac[[#This Row],[Équipement (Zone + Voie)]],Équipement!D:D,0)),"")</f>
        <v/>
      </c>
      <c r="G337" s="17" t="str">
        <f>IFERROR(INDEX('Grille de tri'!C:C,MATCH(Pesée!C337,'Grille de tri'!B:B,0)),"")</f>
        <v/>
      </c>
      <c r="H337" s="17" t="str">
        <f>IF(Carac[[#This Row],[Voie de collecte actuelle]]=Carac[[#This Row],[Voie de collecte recommandée]],"bien trié","mal trié")</f>
        <v>bien trié</v>
      </c>
      <c r="I337" s="17" t="str">
        <f>IFERROR(INDEX('Voies de collecte'!C:C,MATCH(Carac[[#This Row],[Voie de collecte actuelle]],'Voies de collecte'!B:B,0)),"")</f>
        <v/>
      </c>
      <c r="J337" s="17" t="str">
        <f>IFERROR(INDEX('Voies de collecte'!C:C,MATCH(Carac[[#This Row],[Voie de collecte recommandée]],'Voies de collecte'!B:B,0)),"")</f>
        <v/>
      </c>
      <c r="K337" s="18" t="str">
        <f>IFERROR(VLOOKUP(B337,Équipement!D:E,2,FALSE),"")</f>
        <v/>
      </c>
      <c r="L337" s="21"/>
      <c r="M337" s="21" t="e">
        <f>VLOOKUP(Carac[[#This Row],[Équipement (Zone + Voie)]],Équipement!D:H,5,FALSE)</f>
        <v>#N/A</v>
      </c>
      <c r="N337" s="25">
        <f>IFERROR(IF(Carac[[#This Row],[Fréquence]]="ponctuel",Carac[[#This Row],[Masse 
(kg) ]],Carac[[#This Row],[Masse 
(kg) ]]*Carac[[#This Row],[Facteur d''annualisation]]),0)</f>
        <v>0</v>
      </c>
    </row>
    <row r="338" spans="4:14" ht="19.899999999999999" customHeight="1" x14ac:dyDescent="0.35">
      <c r="D338" s="66"/>
      <c r="E338" s="19"/>
      <c r="F338" s="76" t="str">
        <f>IFERROR(INDEX(Équipement!C:C,MATCH(Carac[[#This Row],[Équipement (Zone + Voie)]],Équipement!D:D,0)),"")</f>
        <v/>
      </c>
      <c r="G338" s="17" t="str">
        <f>IFERROR(INDEX('Grille de tri'!C:C,MATCH(Pesée!C338,'Grille de tri'!B:B,0)),"")</f>
        <v/>
      </c>
      <c r="H338" s="17" t="str">
        <f>IF(Carac[[#This Row],[Voie de collecte actuelle]]=Carac[[#This Row],[Voie de collecte recommandée]],"bien trié","mal trié")</f>
        <v>bien trié</v>
      </c>
      <c r="I338" s="17" t="str">
        <f>IFERROR(INDEX('Voies de collecte'!C:C,MATCH(Carac[[#This Row],[Voie de collecte actuelle]],'Voies de collecte'!B:B,0)),"")</f>
        <v/>
      </c>
      <c r="J338" s="17" t="str">
        <f>IFERROR(INDEX('Voies de collecte'!C:C,MATCH(Carac[[#This Row],[Voie de collecte recommandée]],'Voies de collecte'!B:B,0)),"")</f>
        <v/>
      </c>
      <c r="K338" s="18" t="str">
        <f>IFERROR(VLOOKUP(B338,Équipement!D:E,2,FALSE),"")</f>
        <v/>
      </c>
      <c r="L338" s="21"/>
      <c r="M338" s="21" t="e">
        <f>VLOOKUP(Carac[[#This Row],[Équipement (Zone + Voie)]],Équipement!D:H,5,FALSE)</f>
        <v>#N/A</v>
      </c>
      <c r="N338" s="25">
        <f>IFERROR(IF(Carac[[#This Row],[Fréquence]]="ponctuel",Carac[[#This Row],[Masse 
(kg) ]],Carac[[#This Row],[Masse 
(kg) ]]*Carac[[#This Row],[Facteur d''annualisation]]),0)</f>
        <v>0</v>
      </c>
    </row>
    <row r="339" spans="4:14" ht="19.899999999999999" customHeight="1" x14ac:dyDescent="0.35">
      <c r="D339" s="66"/>
      <c r="E339" s="19"/>
      <c r="F339" s="76" t="str">
        <f>IFERROR(INDEX(Équipement!C:C,MATCH(Carac[[#This Row],[Équipement (Zone + Voie)]],Équipement!D:D,0)),"")</f>
        <v/>
      </c>
      <c r="G339" s="17" t="str">
        <f>IFERROR(INDEX('Grille de tri'!C:C,MATCH(Pesée!C339,'Grille de tri'!B:B,0)),"")</f>
        <v/>
      </c>
      <c r="H339" s="17" t="str">
        <f>IF(Carac[[#This Row],[Voie de collecte actuelle]]=Carac[[#This Row],[Voie de collecte recommandée]],"bien trié","mal trié")</f>
        <v>bien trié</v>
      </c>
      <c r="I339" s="17" t="str">
        <f>IFERROR(INDEX('Voies de collecte'!C:C,MATCH(Carac[[#This Row],[Voie de collecte actuelle]],'Voies de collecte'!B:B,0)),"")</f>
        <v/>
      </c>
      <c r="J339" s="17" t="str">
        <f>IFERROR(INDEX('Voies de collecte'!C:C,MATCH(Carac[[#This Row],[Voie de collecte recommandée]],'Voies de collecte'!B:B,0)),"")</f>
        <v/>
      </c>
      <c r="K339" s="18" t="str">
        <f>IFERROR(VLOOKUP(B339,Équipement!D:E,2,FALSE),"")</f>
        <v/>
      </c>
      <c r="L339" s="21"/>
      <c r="M339" s="21" t="e">
        <f>VLOOKUP(Carac[[#This Row],[Équipement (Zone + Voie)]],Équipement!D:H,5,FALSE)</f>
        <v>#N/A</v>
      </c>
      <c r="N339" s="25">
        <f>IFERROR(IF(Carac[[#This Row],[Fréquence]]="ponctuel",Carac[[#This Row],[Masse 
(kg) ]],Carac[[#This Row],[Masse 
(kg) ]]*Carac[[#This Row],[Facteur d''annualisation]]),0)</f>
        <v>0</v>
      </c>
    </row>
    <row r="340" spans="4:14" ht="19.899999999999999" customHeight="1" x14ac:dyDescent="0.35">
      <c r="D340" s="66"/>
      <c r="E340" s="19"/>
      <c r="F340" s="76" t="str">
        <f>IFERROR(INDEX(Équipement!C:C,MATCH(Carac[[#This Row],[Équipement (Zone + Voie)]],Équipement!D:D,0)),"")</f>
        <v/>
      </c>
      <c r="G340" s="17" t="str">
        <f>IFERROR(INDEX('Grille de tri'!C:C,MATCH(Pesée!C340,'Grille de tri'!B:B,0)),"")</f>
        <v/>
      </c>
      <c r="H340" s="17" t="str">
        <f>IF(Carac[[#This Row],[Voie de collecte actuelle]]=Carac[[#This Row],[Voie de collecte recommandée]],"bien trié","mal trié")</f>
        <v>bien trié</v>
      </c>
      <c r="I340" s="17" t="str">
        <f>IFERROR(INDEX('Voies de collecte'!C:C,MATCH(Carac[[#This Row],[Voie de collecte actuelle]],'Voies de collecte'!B:B,0)),"")</f>
        <v/>
      </c>
      <c r="J340" s="17" t="str">
        <f>IFERROR(INDEX('Voies de collecte'!C:C,MATCH(Carac[[#This Row],[Voie de collecte recommandée]],'Voies de collecte'!B:B,0)),"")</f>
        <v/>
      </c>
      <c r="K340" s="18" t="str">
        <f>IFERROR(VLOOKUP(B340,Équipement!D:E,2,FALSE),"")</f>
        <v/>
      </c>
      <c r="L340" s="21"/>
      <c r="M340" s="21" t="e">
        <f>VLOOKUP(Carac[[#This Row],[Équipement (Zone + Voie)]],Équipement!D:H,5,FALSE)</f>
        <v>#N/A</v>
      </c>
      <c r="N340" s="25">
        <f>IFERROR(IF(Carac[[#This Row],[Fréquence]]="ponctuel",Carac[[#This Row],[Masse 
(kg) ]],Carac[[#This Row],[Masse 
(kg) ]]*Carac[[#This Row],[Facteur d''annualisation]]),0)</f>
        <v>0</v>
      </c>
    </row>
    <row r="341" spans="4:14" ht="19.899999999999999" customHeight="1" x14ac:dyDescent="0.35">
      <c r="D341" s="66"/>
      <c r="E341" s="19"/>
      <c r="F341" s="76" t="str">
        <f>IFERROR(INDEX(Équipement!C:C,MATCH(Carac[[#This Row],[Équipement (Zone + Voie)]],Équipement!D:D,0)),"")</f>
        <v/>
      </c>
      <c r="G341" s="17" t="str">
        <f>IFERROR(INDEX('Grille de tri'!C:C,MATCH(Pesée!C341,'Grille de tri'!B:B,0)),"")</f>
        <v/>
      </c>
      <c r="H341" s="17" t="str">
        <f>IF(Carac[[#This Row],[Voie de collecte actuelle]]=Carac[[#This Row],[Voie de collecte recommandée]],"bien trié","mal trié")</f>
        <v>bien trié</v>
      </c>
      <c r="I341" s="17" t="str">
        <f>IFERROR(INDEX('Voies de collecte'!C:C,MATCH(Carac[[#This Row],[Voie de collecte actuelle]],'Voies de collecte'!B:B,0)),"")</f>
        <v/>
      </c>
      <c r="J341" s="17" t="str">
        <f>IFERROR(INDEX('Voies de collecte'!C:C,MATCH(Carac[[#This Row],[Voie de collecte recommandée]],'Voies de collecte'!B:B,0)),"")</f>
        <v/>
      </c>
      <c r="K341" s="18" t="str">
        <f>IFERROR(VLOOKUP(B341,Équipement!D:E,2,FALSE),"")</f>
        <v/>
      </c>
      <c r="L341" s="21"/>
      <c r="M341" s="21" t="e">
        <f>VLOOKUP(Carac[[#This Row],[Équipement (Zone + Voie)]],Équipement!D:H,5,FALSE)</f>
        <v>#N/A</v>
      </c>
      <c r="N341" s="25">
        <f>IFERROR(IF(Carac[[#This Row],[Fréquence]]="ponctuel",Carac[[#This Row],[Masse 
(kg) ]],Carac[[#This Row],[Masse 
(kg) ]]*Carac[[#This Row],[Facteur d''annualisation]]),0)</f>
        <v>0</v>
      </c>
    </row>
    <row r="342" spans="4:14" ht="19.899999999999999" customHeight="1" x14ac:dyDescent="0.35">
      <c r="D342" s="66"/>
      <c r="E342" s="19"/>
      <c r="F342" s="76" t="str">
        <f>IFERROR(INDEX(Équipement!C:C,MATCH(Carac[[#This Row],[Équipement (Zone + Voie)]],Équipement!D:D,0)),"")</f>
        <v/>
      </c>
      <c r="G342" s="17" t="str">
        <f>IFERROR(INDEX('Grille de tri'!C:C,MATCH(Pesée!C342,'Grille de tri'!B:B,0)),"")</f>
        <v/>
      </c>
      <c r="H342" s="17" t="str">
        <f>IF(Carac[[#This Row],[Voie de collecte actuelle]]=Carac[[#This Row],[Voie de collecte recommandée]],"bien trié","mal trié")</f>
        <v>bien trié</v>
      </c>
      <c r="I342" s="17" t="str">
        <f>IFERROR(INDEX('Voies de collecte'!C:C,MATCH(Carac[[#This Row],[Voie de collecte actuelle]],'Voies de collecte'!B:B,0)),"")</f>
        <v/>
      </c>
      <c r="J342" s="17" t="str">
        <f>IFERROR(INDEX('Voies de collecte'!C:C,MATCH(Carac[[#This Row],[Voie de collecte recommandée]],'Voies de collecte'!B:B,0)),"")</f>
        <v/>
      </c>
      <c r="K342" s="18" t="str">
        <f>IFERROR(VLOOKUP(B342,Équipement!D:E,2,FALSE),"")</f>
        <v/>
      </c>
      <c r="L342" s="21"/>
      <c r="M342" s="21" t="e">
        <f>VLOOKUP(Carac[[#This Row],[Équipement (Zone + Voie)]],Équipement!D:H,5,FALSE)</f>
        <v>#N/A</v>
      </c>
      <c r="N342" s="25">
        <f>IFERROR(IF(Carac[[#This Row],[Fréquence]]="ponctuel",Carac[[#This Row],[Masse 
(kg) ]],Carac[[#This Row],[Masse 
(kg) ]]*Carac[[#This Row],[Facteur d''annualisation]]),0)</f>
        <v>0</v>
      </c>
    </row>
    <row r="343" spans="4:14" ht="19.899999999999999" customHeight="1" x14ac:dyDescent="0.35">
      <c r="D343" s="66"/>
      <c r="E343" s="19"/>
      <c r="F343" s="76" t="str">
        <f>IFERROR(INDEX(Équipement!C:C,MATCH(Carac[[#This Row],[Équipement (Zone + Voie)]],Équipement!D:D,0)),"")</f>
        <v/>
      </c>
      <c r="G343" s="17" t="str">
        <f>IFERROR(INDEX('Grille de tri'!C:C,MATCH(Pesée!C343,'Grille de tri'!B:B,0)),"")</f>
        <v/>
      </c>
      <c r="H343" s="17" t="str">
        <f>IF(Carac[[#This Row],[Voie de collecte actuelle]]=Carac[[#This Row],[Voie de collecte recommandée]],"bien trié","mal trié")</f>
        <v>bien trié</v>
      </c>
      <c r="I343" s="17" t="str">
        <f>IFERROR(INDEX('Voies de collecte'!C:C,MATCH(Carac[[#This Row],[Voie de collecte actuelle]],'Voies de collecte'!B:B,0)),"")</f>
        <v/>
      </c>
      <c r="J343" s="17" t="str">
        <f>IFERROR(INDEX('Voies de collecte'!C:C,MATCH(Carac[[#This Row],[Voie de collecte recommandée]],'Voies de collecte'!B:B,0)),"")</f>
        <v/>
      </c>
      <c r="K343" s="18" t="str">
        <f>IFERROR(VLOOKUP(B343,Équipement!D:E,2,FALSE),"")</f>
        <v/>
      </c>
      <c r="L343" s="21"/>
      <c r="M343" s="21" t="e">
        <f>VLOOKUP(Carac[[#This Row],[Équipement (Zone + Voie)]],Équipement!D:H,5,FALSE)</f>
        <v>#N/A</v>
      </c>
      <c r="N343" s="25">
        <f>IFERROR(IF(Carac[[#This Row],[Fréquence]]="ponctuel",Carac[[#This Row],[Masse 
(kg) ]],Carac[[#This Row],[Masse 
(kg) ]]*Carac[[#This Row],[Facteur d''annualisation]]),0)</f>
        <v>0</v>
      </c>
    </row>
    <row r="344" spans="4:14" ht="19.899999999999999" customHeight="1" x14ac:dyDescent="0.35">
      <c r="D344" s="66"/>
      <c r="E344" s="19"/>
      <c r="F344" s="76" t="str">
        <f>IFERROR(INDEX(Équipement!C:C,MATCH(Carac[[#This Row],[Équipement (Zone + Voie)]],Équipement!D:D,0)),"")</f>
        <v/>
      </c>
      <c r="G344" s="17" t="str">
        <f>IFERROR(INDEX('Grille de tri'!C:C,MATCH(Pesée!C344,'Grille de tri'!B:B,0)),"")</f>
        <v/>
      </c>
      <c r="H344" s="17" t="str">
        <f>IF(Carac[[#This Row],[Voie de collecte actuelle]]=Carac[[#This Row],[Voie de collecte recommandée]],"bien trié","mal trié")</f>
        <v>bien trié</v>
      </c>
      <c r="I344" s="17" t="str">
        <f>IFERROR(INDEX('Voies de collecte'!C:C,MATCH(Carac[[#This Row],[Voie de collecte actuelle]],'Voies de collecte'!B:B,0)),"")</f>
        <v/>
      </c>
      <c r="J344" s="17" t="str">
        <f>IFERROR(INDEX('Voies de collecte'!C:C,MATCH(Carac[[#This Row],[Voie de collecte recommandée]],'Voies de collecte'!B:B,0)),"")</f>
        <v/>
      </c>
      <c r="K344" s="18" t="str">
        <f>IFERROR(VLOOKUP(B344,Équipement!D:E,2,FALSE),"")</f>
        <v/>
      </c>
      <c r="L344" s="21"/>
      <c r="M344" s="21" t="e">
        <f>VLOOKUP(Carac[[#This Row],[Équipement (Zone + Voie)]],Équipement!D:H,5,FALSE)</f>
        <v>#N/A</v>
      </c>
      <c r="N344" s="25">
        <f>IFERROR(IF(Carac[[#This Row],[Fréquence]]="ponctuel",Carac[[#This Row],[Masse 
(kg) ]],Carac[[#This Row],[Masse 
(kg) ]]*Carac[[#This Row],[Facteur d''annualisation]]),0)</f>
        <v>0</v>
      </c>
    </row>
    <row r="345" spans="4:14" ht="19.899999999999999" customHeight="1" x14ac:dyDescent="0.35">
      <c r="D345" s="66"/>
      <c r="E345" s="19"/>
      <c r="F345" s="76" t="str">
        <f>IFERROR(INDEX(Équipement!C:C,MATCH(Carac[[#This Row],[Équipement (Zone + Voie)]],Équipement!D:D,0)),"")</f>
        <v/>
      </c>
      <c r="G345" s="17" t="str">
        <f>IFERROR(INDEX('Grille de tri'!C:C,MATCH(Pesée!C345,'Grille de tri'!B:B,0)),"")</f>
        <v/>
      </c>
      <c r="H345" s="17" t="str">
        <f>IF(Carac[[#This Row],[Voie de collecte actuelle]]=Carac[[#This Row],[Voie de collecte recommandée]],"bien trié","mal trié")</f>
        <v>bien trié</v>
      </c>
      <c r="I345" s="17" t="str">
        <f>IFERROR(INDEX('Voies de collecte'!C:C,MATCH(Carac[[#This Row],[Voie de collecte actuelle]],'Voies de collecte'!B:B,0)),"")</f>
        <v/>
      </c>
      <c r="J345" s="17" t="str">
        <f>IFERROR(INDEX('Voies de collecte'!C:C,MATCH(Carac[[#This Row],[Voie de collecte recommandée]],'Voies de collecte'!B:B,0)),"")</f>
        <v/>
      </c>
      <c r="K345" s="18" t="str">
        <f>IFERROR(VLOOKUP(B345,Équipement!D:E,2,FALSE),"")</f>
        <v/>
      </c>
      <c r="L345" s="21"/>
      <c r="M345" s="21" t="e">
        <f>VLOOKUP(Carac[[#This Row],[Équipement (Zone + Voie)]],Équipement!D:H,5,FALSE)</f>
        <v>#N/A</v>
      </c>
      <c r="N345" s="25">
        <f>IFERROR(IF(Carac[[#This Row],[Fréquence]]="ponctuel",Carac[[#This Row],[Masse 
(kg) ]],Carac[[#This Row],[Masse 
(kg) ]]*Carac[[#This Row],[Facteur d''annualisation]]),0)</f>
        <v>0</v>
      </c>
    </row>
    <row r="346" spans="4:14" ht="19.899999999999999" customHeight="1" x14ac:dyDescent="0.35">
      <c r="D346" s="66"/>
      <c r="E346" s="19"/>
      <c r="F346" s="76" t="str">
        <f>IFERROR(INDEX(Équipement!C:C,MATCH(Carac[[#This Row],[Équipement (Zone + Voie)]],Équipement!D:D,0)),"")</f>
        <v/>
      </c>
      <c r="G346" s="17" t="str">
        <f>IFERROR(INDEX('Grille de tri'!C:C,MATCH(Pesée!C346,'Grille de tri'!B:B,0)),"")</f>
        <v/>
      </c>
      <c r="H346" s="17" t="str">
        <f>IF(Carac[[#This Row],[Voie de collecte actuelle]]=Carac[[#This Row],[Voie de collecte recommandée]],"bien trié","mal trié")</f>
        <v>bien trié</v>
      </c>
      <c r="I346" s="17" t="str">
        <f>IFERROR(INDEX('Voies de collecte'!C:C,MATCH(Carac[[#This Row],[Voie de collecte actuelle]],'Voies de collecte'!B:B,0)),"")</f>
        <v/>
      </c>
      <c r="J346" s="17" t="str">
        <f>IFERROR(INDEX('Voies de collecte'!C:C,MATCH(Carac[[#This Row],[Voie de collecte recommandée]],'Voies de collecte'!B:B,0)),"")</f>
        <v/>
      </c>
      <c r="K346" s="18" t="str">
        <f>IFERROR(VLOOKUP(B346,Équipement!D:E,2,FALSE),"")</f>
        <v/>
      </c>
      <c r="L346" s="21"/>
      <c r="M346" s="21" t="e">
        <f>VLOOKUP(Carac[[#This Row],[Équipement (Zone + Voie)]],Équipement!D:H,5,FALSE)</f>
        <v>#N/A</v>
      </c>
      <c r="N346" s="25">
        <f>IFERROR(IF(Carac[[#This Row],[Fréquence]]="ponctuel",Carac[[#This Row],[Masse 
(kg) ]],Carac[[#This Row],[Masse 
(kg) ]]*Carac[[#This Row],[Facteur d''annualisation]]),0)</f>
        <v>0</v>
      </c>
    </row>
    <row r="347" spans="4:14" ht="19.899999999999999" customHeight="1" x14ac:dyDescent="0.35">
      <c r="D347" s="66"/>
      <c r="E347" s="19"/>
      <c r="F347" s="76" t="str">
        <f>IFERROR(INDEX(Équipement!C:C,MATCH(Carac[[#This Row],[Équipement (Zone + Voie)]],Équipement!D:D,0)),"")</f>
        <v/>
      </c>
      <c r="G347" s="17" t="str">
        <f>IFERROR(INDEX('Grille de tri'!C:C,MATCH(Pesée!C347,'Grille de tri'!B:B,0)),"")</f>
        <v/>
      </c>
      <c r="H347" s="17" t="str">
        <f>IF(Carac[[#This Row],[Voie de collecte actuelle]]=Carac[[#This Row],[Voie de collecte recommandée]],"bien trié","mal trié")</f>
        <v>bien trié</v>
      </c>
      <c r="I347" s="17" t="str">
        <f>IFERROR(INDEX('Voies de collecte'!C:C,MATCH(Carac[[#This Row],[Voie de collecte actuelle]],'Voies de collecte'!B:B,0)),"")</f>
        <v/>
      </c>
      <c r="J347" s="17" t="str">
        <f>IFERROR(INDEX('Voies de collecte'!C:C,MATCH(Carac[[#This Row],[Voie de collecte recommandée]],'Voies de collecte'!B:B,0)),"")</f>
        <v/>
      </c>
      <c r="K347" s="18" t="str">
        <f>IFERROR(VLOOKUP(B347,Équipement!D:E,2,FALSE),"")</f>
        <v/>
      </c>
      <c r="L347" s="21"/>
      <c r="M347" s="21" t="e">
        <f>VLOOKUP(Carac[[#This Row],[Équipement (Zone + Voie)]],Équipement!D:H,5,FALSE)</f>
        <v>#N/A</v>
      </c>
      <c r="N347" s="25">
        <f>IFERROR(IF(Carac[[#This Row],[Fréquence]]="ponctuel",Carac[[#This Row],[Masse 
(kg) ]],Carac[[#This Row],[Masse 
(kg) ]]*Carac[[#This Row],[Facteur d''annualisation]]),0)</f>
        <v>0</v>
      </c>
    </row>
    <row r="348" spans="4:14" ht="19.899999999999999" customHeight="1" x14ac:dyDescent="0.35">
      <c r="D348" s="66"/>
      <c r="E348" s="19"/>
      <c r="F348" s="76" t="str">
        <f>IFERROR(INDEX(Équipement!C:C,MATCH(Carac[[#This Row],[Équipement (Zone + Voie)]],Équipement!D:D,0)),"")</f>
        <v/>
      </c>
      <c r="G348" s="17" t="str">
        <f>IFERROR(INDEX('Grille de tri'!C:C,MATCH(Pesée!C348,'Grille de tri'!B:B,0)),"")</f>
        <v/>
      </c>
      <c r="H348" s="17" t="str">
        <f>IF(Carac[[#This Row],[Voie de collecte actuelle]]=Carac[[#This Row],[Voie de collecte recommandée]],"bien trié","mal trié")</f>
        <v>bien trié</v>
      </c>
      <c r="I348" s="17" t="str">
        <f>IFERROR(INDEX('Voies de collecte'!C:C,MATCH(Carac[[#This Row],[Voie de collecte actuelle]],'Voies de collecte'!B:B,0)),"")</f>
        <v/>
      </c>
      <c r="J348" s="17" t="str">
        <f>IFERROR(INDEX('Voies de collecte'!C:C,MATCH(Carac[[#This Row],[Voie de collecte recommandée]],'Voies de collecte'!B:B,0)),"")</f>
        <v/>
      </c>
      <c r="K348" s="18" t="str">
        <f>IFERROR(VLOOKUP(B348,Équipement!D:E,2,FALSE),"")</f>
        <v/>
      </c>
      <c r="L348" s="21"/>
      <c r="M348" s="21" t="e">
        <f>VLOOKUP(Carac[[#This Row],[Équipement (Zone + Voie)]],Équipement!D:H,5,FALSE)</f>
        <v>#N/A</v>
      </c>
      <c r="N348" s="25">
        <f>IFERROR(IF(Carac[[#This Row],[Fréquence]]="ponctuel",Carac[[#This Row],[Masse 
(kg) ]],Carac[[#This Row],[Masse 
(kg) ]]*Carac[[#This Row],[Facteur d''annualisation]]),0)</f>
        <v>0</v>
      </c>
    </row>
    <row r="349" spans="4:14" ht="19.899999999999999" customHeight="1" x14ac:dyDescent="0.35">
      <c r="D349" s="66"/>
      <c r="E349" s="19"/>
      <c r="F349" s="76" t="str">
        <f>IFERROR(INDEX(Équipement!C:C,MATCH(Carac[[#This Row],[Équipement (Zone + Voie)]],Équipement!D:D,0)),"")</f>
        <v/>
      </c>
      <c r="G349" s="17" t="str">
        <f>IFERROR(INDEX('Grille de tri'!C:C,MATCH(Pesée!C349,'Grille de tri'!B:B,0)),"")</f>
        <v/>
      </c>
      <c r="H349" s="17" t="str">
        <f>IF(Carac[[#This Row],[Voie de collecte actuelle]]=Carac[[#This Row],[Voie de collecte recommandée]],"bien trié","mal trié")</f>
        <v>bien trié</v>
      </c>
      <c r="I349" s="17" t="str">
        <f>IFERROR(INDEX('Voies de collecte'!C:C,MATCH(Carac[[#This Row],[Voie de collecte actuelle]],'Voies de collecte'!B:B,0)),"")</f>
        <v/>
      </c>
      <c r="J349" s="17" t="str">
        <f>IFERROR(INDEX('Voies de collecte'!C:C,MATCH(Carac[[#This Row],[Voie de collecte recommandée]],'Voies de collecte'!B:B,0)),"")</f>
        <v/>
      </c>
      <c r="K349" s="18" t="str">
        <f>IFERROR(VLOOKUP(B349,Équipement!D:E,2,FALSE),"")</f>
        <v/>
      </c>
      <c r="L349" s="21"/>
      <c r="M349" s="21" t="e">
        <f>VLOOKUP(Carac[[#This Row],[Équipement (Zone + Voie)]],Équipement!D:H,5,FALSE)</f>
        <v>#N/A</v>
      </c>
      <c r="N349" s="25">
        <f>IFERROR(IF(Carac[[#This Row],[Fréquence]]="ponctuel",Carac[[#This Row],[Masse 
(kg) ]],Carac[[#This Row],[Masse 
(kg) ]]*Carac[[#This Row],[Facteur d''annualisation]]),0)</f>
        <v>0</v>
      </c>
    </row>
    <row r="350" spans="4:14" ht="19.899999999999999" customHeight="1" x14ac:dyDescent="0.35">
      <c r="D350" s="66"/>
      <c r="E350" s="19"/>
      <c r="F350" s="76" t="str">
        <f>IFERROR(INDEX(Équipement!C:C,MATCH(Carac[[#This Row],[Équipement (Zone + Voie)]],Équipement!D:D,0)),"")</f>
        <v/>
      </c>
      <c r="G350" s="17" t="str">
        <f>IFERROR(INDEX('Grille de tri'!C:C,MATCH(Pesée!C350,'Grille de tri'!B:B,0)),"")</f>
        <v/>
      </c>
      <c r="H350" s="17" t="str">
        <f>IF(Carac[[#This Row],[Voie de collecte actuelle]]=Carac[[#This Row],[Voie de collecte recommandée]],"bien trié","mal trié")</f>
        <v>bien trié</v>
      </c>
      <c r="I350" s="17" t="str">
        <f>IFERROR(INDEX('Voies de collecte'!C:C,MATCH(Carac[[#This Row],[Voie de collecte actuelle]],'Voies de collecte'!B:B,0)),"")</f>
        <v/>
      </c>
      <c r="J350" s="17" t="str">
        <f>IFERROR(INDEX('Voies de collecte'!C:C,MATCH(Carac[[#This Row],[Voie de collecte recommandée]],'Voies de collecte'!B:B,0)),"")</f>
        <v/>
      </c>
      <c r="K350" s="18" t="str">
        <f>IFERROR(VLOOKUP(B350,Équipement!D:E,2,FALSE),"")</f>
        <v/>
      </c>
      <c r="L350" s="21"/>
      <c r="M350" s="21" t="e">
        <f>VLOOKUP(Carac[[#This Row],[Équipement (Zone + Voie)]],Équipement!D:H,5,FALSE)</f>
        <v>#N/A</v>
      </c>
      <c r="N350" s="25">
        <f>IFERROR(IF(Carac[[#This Row],[Fréquence]]="ponctuel",Carac[[#This Row],[Masse 
(kg) ]],Carac[[#This Row],[Masse 
(kg) ]]*Carac[[#This Row],[Facteur d''annualisation]]),0)</f>
        <v>0</v>
      </c>
    </row>
    <row r="351" spans="4:14" ht="19.899999999999999" customHeight="1" x14ac:dyDescent="0.35">
      <c r="D351" s="66"/>
      <c r="E351" s="19"/>
      <c r="F351" s="76" t="str">
        <f>IFERROR(INDEX(Équipement!C:C,MATCH(Carac[[#This Row],[Équipement (Zone + Voie)]],Équipement!D:D,0)),"")</f>
        <v/>
      </c>
      <c r="G351" s="17" t="str">
        <f>IFERROR(INDEX('Grille de tri'!C:C,MATCH(Pesée!C351,'Grille de tri'!B:B,0)),"")</f>
        <v/>
      </c>
      <c r="H351" s="17" t="str">
        <f>IF(Carac[[#This Row],[Voie de collecte actuelle]]=Carac[[#This Row],[Voie de collecte recommandée]],"bien trié","mal trié")</f>
        <v>bien trié</v>
      </c>
      <c r="I351" s="17" t="str">
        <f>IFERROR(INDEX('Voies de collecte'!C:C,MATCH(Carac[[#This Row],[Voie de collecte actuelle]],'Voies de collecte'!B:B,0)),"")</f>
        <v/>
      </c>
      <c r="J351" s="17" t="str">
        <f>IFERROR(INDEX('Voies de collecte'!C:C,MATCH(Carac[[#This Row],[Voie de collecte recommandée]],'Voies de collecte'!B:B,0)),"")</f>
        <v/>
      </c>
      <c r="K351" s="18" t="str">
        <f>IFERROR(VLOOKUP(B351,Équipement!D:E,2,FALSE),"")</f>
        <v/>
      </c>
      <c r="L351" s="21"/>
      <c r="M351" s="21" t="e">
        <f>VLOOKUP(Carac[[#This Row],[Équipement (Zone + Voie)]],Équipement!D:H,5,FALSE)</f>
        <v>#N/A</v>
      </c>
      <c r="N351" s="25">
        <f>IFERROR(IF(Carac[[#This Row],[Fréquence]]="ponctuel",Carac[[#This Row],[Masse 
(kg) ]],Carac[[#This Row],[Masse 
(kg) ]]*Carac[[#This Row],[Facteur d''annualisation]]),0)</f>
        <v>0</v>
      </c>
    </row>
    <row r="352" spans="4:14" ht="19.899999999999999" customHeight="1" x14ac:dyDescent="0.35">
      <c r="D352" s="66"/>
      <c r="E352" s="19"/>
      <c r="F352" s="76" t="str">
        <f>IFERROR(INDEX(Équipement!C:C,MATCH(Carac[[#This Row],[Équipement (Zone + Voie)]],Équipement!D:D,0)),"")</f>
        <v/>
      </c>
      <c r="G352" s="17" t="str">
        <f>IFERROR(INDEX('Grille de tri'!C:C,MATCH(Pesée!C352,'Grille de tri'!B:B,0)),"")</f>
        <v/>
      </c>
      <c r="H352" s="17" t="str">
        <f>IF(Carac[[#This Row],[Voie de collecte actuelle]]=Carac[[#This Row],[Voie de collecte recommandée]],"bien trié","mal trié")</f>
        <v>bien trié</v>
      </c>
      <c r="I352" s="17" t="str">
        <f>IFERROR(INDEX('Voies de collecte'!C:C,MATCH(Carac[[#This Row],[Voie de collecte actuelle]],'Voies de collecte'!B:B,0)),"")</f>
        <v/>
      </c>
      <c r="J352" s="17" t="str">
        <f>IFERROR(INDEX('Voies de collecte'!C:C,MATCH(Carac[[#This Row],[Voie de collecte recommandée]],'Voies de collecte'!B:B,0)),"")</f>
        <v/>
      </c>
      <c r="K352" s="18" t="str">
        <f>IFERROR(VLOOKUP(B352,Équipement!D:E,2,FALSE),"")</f>
        <v/>
      </c>
      <c r="L352" s="21"/>
      <c r="M352" s="21" t="e">
        <f>VLOOKUP(Carac[[#This Row],[Équipement (Zone + Voie)]],Équipement!D:H,5,FALSE)</f>
        <v>#N/A</v>
      </c>
      <c r="N352" s="25">
        <f>IFERROR(IF(Carac[[#This Row],[Fréquence]]="ponctuel",Carac[[#This Row],[Masse 
(kg) ]],Carac[[#This Row],[Masse 
(kg) ]]*Carac[[#This Row],[Facteur d''annualisation]]),0)</f>
        <v>0</v>
      </c>
    </row>
    <row r="353" spans="3:14" ht="19.899999999999999" customHeight="1" x14ac:dyDescent="0.35">
      <c r="D353" s="66"/>
      <c r="E353" s="19"/>
      <c r="F353" s="76" t="str">
        <f>IFERROR(INDEX(Équipement!C:C,MATCH(Carac[[#This Row],[Équipement (Zone + Voie)]],Équipement!D:D,0)),"")</f>
        <v/>
      </c>
      <c r="G353" s="17" t="str">
        <f>IFERROR(INDEX('Grille de tri'!C:C,MATCH(Pesée!C353,'Grille de tri'!B:B,0)),"")</f>
        <v/>
      </c>
      <c r="H353" s="17" t="str">
        <f>IF(Carac[[#This Row],[Voie de collecte actuelle]]=Carac[[#This Row],[Voie de collecte recommandée]],"bien trié","mal trié")</f>
        <v>bien trié</v>
      </c>
      <c r="I353" s="17" t="str">
        <f>IFERROR(INDEX('Voies de collecte'!C:C,MATCH(Carac[[#This Row],[Voie de collecte actuelle]],'Voies de collecte'!B:B,0)),"")</f>
        <v/>
      </c>
      <c r="J353" s="17" t="str">
        <f>IFERROR(INDEX('Voies de collecte'!C:C,MATCH(Carac[[#This Row],[Voie de collecte recommandée]],'Voies de collecte'!B:B,0)),"")</f>
        <v/>
      </c>
      <c r="K353" s="18" t="str">
        <f>IFERROR(VLOOKUP(B353,Équipement!D:E,2,FALSE),"")</f>
        <v/>
      </c>
      <c r="L353" s="21"/>
      <c r="M353" s="21" t="e">
        <f>VLOOKUP(Carac[[#This Row],[Équipement (Zone + Voie)]],Équipement!D:H,5,FALSE)</f>
        <v>#N/A</v>
      </c>
      <c r="N353" s="25">
        <f>IFERROR(IF(Carac[[#This Row],[Fréquence]]="ponctuel",Carac[[#This Row],[Masse 
(kg) ]],Carac[[#This Row],[Masse 
(kg) ]]*Carac[[#This Row],[Facteur d''annualisation]]),0)</f>
        <v>0</v>
      </c>
    </row>
    <row r="354" spans="3:14" ht="19.899999999999999" customHeight="1" x14ac:dyDescent="0.35">
      <c r="D354" s="66"/>
      <c r="E354" s="19"/>
      <c r="F354" s="76" t="str">
        <f>IFERROR(INDEX(Équipement!C:C,MATCH(Carac[[#This Row],[Équipement (Zone + Voie)]],Équipement!D:D,0)),"")</f>
        <v/>
      </c>
      <c r="G354" s="17" t="str">
        <f>IFERROR(INDEX('Grille de tri'!C:C,MATCH(Pesée!C354,'Grille de tri'!B:B,0)),"")</f>
        <v/>
      </c>
      <c r="H354" s="17" t="str">
        <f>IF(Carac[[#This Row],[Voie de collecte actuelle]]=Carac[[#This Row],[Voie de collecte recommandée]],"bien trié","mal trié")</f>
        <v>bien trié</v>
      </c>
      <c r="I354" s="17" t="str">
        <f>IFERROR(INDEX('Voies de collecte'!C:C,MATCH(Carac[[#This Row],[Voie de collecte actuelle]],'Voies de collecte'!B:B,0)),"")</f>
        <v/>
      </c>
      <c r="J354" s="17" t="str">
        <f>IFERROR(INDEX('Voies de collecte'!C:C,MATCH(Carac[[#This Row],[Voie de collecte recommandée]],'Voies de collecte'!B:B,0)),"")</f>
        <v/>
      </c>
      <c r="K354" s="18" t="str">
        <f>IFERROR(VLOOKUP(B354,Équipement!D:E,2,FALSE),"")</f>
        <v/>
      </c>
      <c r="L354" s="21"/>
      <c r="M354" s="21" t="e">
        <f>VLOOKUP(Carac[[#This Row],[Équipement (Zone + Voie)]],Équipement!D:H,5,FALSE)</f>
        <v>#N/A</v>
      </c>
      <c r="N354" s="25">
        <f>IFERROR(IF(Carac[[#This Row],[Fréquence]]="ponctuel",Carac[[#This Row],[Masse 
(kg) ]],Carac[[#This Row],[Masse 
(kg) ]]*Carac[[#This Row],[Facteur d''annualisation]]),0)</f>
        <v>0</v>
      </c>
    </row>
    <row r="355" spans="3:14" ht="19.899999999999999" customHeight="1" x14ac:dyDescent="0.35">
      <c r="D355" s="66"/>
      <c r="E355" s="19"/>
      <c r="F355" s="76" t="str">
        <f>IFERROR(INDEX(Équipement!C:C,MATCH(Carac[[#This Row],[Équipement (Zone + Voie)]],Équipement!D:D,0)),"")</f>
        <v/>
      </c>
      <c r="G355" s="17" t="str">
        <f>IFERROR(INDEX('Grille de tri'!C:C,MATCH(Pesée!C355,'Grille de tri'!B:B,0)),"")</f>
        <v/>
      </c>
      <c r="H355" s="17" t="str">
        <f>IF(Carac[[#This Row],[Voie de collecte actuelle]]=Carac[[#This Row],[Voie de collecte recommandée]],"bien trié","mal trié")</f>
        <v>bien trié</v>
      </c>
      <c r="I355" s="17" t="str">
        <f>IFERROR(INDEX('Voies de collecte'!C:C,MATCH(Carac[[#This Row],[Voie de collecte actuelle]],'Voies de collecte'!B:B,0)),"")</f>
        <v/>
      </c>
      <c r="J355" s="17" t="str">
        <f>IFERROR(INDEX('Voies de collecte'!C:C,MATCH(Carac[[#This Row],[Voie de collecte recommandée]],'Voies de collecte'!B:B,0)),"")</f>
        <v/>
      </c>
      <c r="K355" s="18" t="str">
        <f>IFERROR(VLOOKUP(B355,Équipement!D:E,2,FALSE),"")</f>
        <v/>
      </c>
      <c r="L355" s="21"/>
      <c r="M355" s="21" t="e">
        <f>VLOOKUP(Carac[[#This Row],[Équipement (Zone + Voie)]],Équipement!D:H,5,FALSE)</f>
        <v>#N/A</v>
      </c>
      <c r="N355" s="25">
        <f>IFERROR(IF(Carac[[#This Row],[Fréquence]]="ponctuel",Carac[[#This Row],[Masse 
(kg) ]],Carac[[#This Row],[Masse 
(kg) ]]*Carac[[#This Row],[Facteur d''annualisation]]),0)</f>
        <v>0</v>
      </c>
    </row>
    <row r="356" spans="3:14" ht="19.899999999999999" customHeight="1" x14ac:dyDescent="0.35">
      <c r="D356" s="66"/>
      <c r="E356" s="19"/>
      <c r="F356" s="76" t="str">
        <f>IFERROR(INDEX(Équipement!C:C,MATCH(Carac[[#This Row],[Équipement (Zone + Voie)]],Équipement!D:D,0)),"")</f>
        <v/>
      </c>
      <c r="G356" s="17" t="str">
        <f>IFERROR(INDEX('Grille de tri'!C:C,MATCH(Pesée!C356,'Grille de tri'!B:B,0)),"")</f>
        <v/>
      </c>
      <c r="H356" s="17" t="str">
        <f>IF(Carac[[#This Row],[Voie de collecte actuelle]]=Carac[[#This Row],[Voie de collecte recommandée]],"bien trié","mal trié")</f>
        <v>bien trié</v>
      </c>
      <c r="I356" s="17" t="str">
        <f>IFERROR(INDEX('Voies de collecte'!C:C,MATCH(Carac[[#This Row],[Voie de collecte actuelle]],'Voies de collecte'!B:B,0)),"")</f>
        <v/>
      </c>
      <c r="J356" s="17" t="str">
        <f>IFERROR(INDEX('Voies de collecte'!C:C,MATCH(Carac[[#This Row],[Voie de collecte recommandée]],'Voies de collecte'!B:B,0)),"")</f>
        <v/>
      </c>
      <c r="K356" s="18" t="str">
        <f>IFERROR(VLOOKUP(B356,Équipement!D:E,2,FALSE),"")</f>
        <v/>
      </c>
      <c r="L356" s="21"/>
      <c r="M356" s="21" t="e">
        <f>VLOOKUP(Carac[[#This Row],[Équipement (Zone + Voie)]],Équipement!D:H,5,FALSE)</f>
        <v>#N/A</v>
      </c>
      <c r="N356" s="25">
        <f>IFERROR(IF(Carac[[#This Row],[Fréquence]]="ponctuel",Carac[[#This Row],[Masse 
(kg) ]],Carac[[#This Row],[Masse 
(kg) ]]*Carac[[#This Row],[Facteur d''annualisation]]),0)</f>
        <v>0</v>
      </c>
    </row>
    <row r="357" spans="3:14" ht="19.899999999999999" customHeight="1" x14ac:dyDescent="0.35">
      <c r="D357" s="66"/>
      <c r="E357" s="19"/>
      <c r="F357" s="76" t="str">
        <f>IFERROR(INDEX(Équipement!C:C,MATCH(Carac[[#This Row],[Équipement (Zone + Voie)]],Équipement!D:D,0)),"")</f>
        <v/>
      </c>
      <c r="G357" s="17" t="str">
        <f>IFERROR(INDEX('Grille de tri'!C:C,MATCH(Pesée!C357,'Grille de tri'!B:B,0)),"")</f>
        <v/>
      </c>
      <c r="H357" s="17" t="str">
        <f>IF(Carac[[#This Row],[Voie de collecte actuelle]]=Carac[[#This Row],[Voie de collecte recommandée]],"bien trié","mal trié")</f>
        <v>bien trié</v>
      </c>
      <c r="I357" s="17" t="str">
        <f>IFERROR(INDEX('Voies de collecte'!C:C,MATCH(Carac[[#This Row],[Voie de collecte actuelle]],'Voies de collecte'!B:B,0)),"")</f>
        <v/>
      </c>
      <c r="J357" s="17" t="str">
        <f>IFERROR(INDEX('Voies de collecte'!C:C,MATCH(Carac[[#This Row],[Voie de collecte recommandée]],'Voies de collecte'!B:B,0)),"")</f>
        <v/>
      </c>
      <c r="K357" s="18" t="str">
        <f>IFERROR(VLOOKUP(B357,Équipement!D:E,2,FALSE),"")</f>
        <v/>
      </c>
      <c r="L357" s="21"/>
      <c r="M357" s="21" t="e">
        <f>VLOOKUP(Carac[[#This Row],[Équipement (Zone + Voie)]],Équipement!D:H,5,FALSE)</f>
        <v>#N/A</v>
      </c>
      <c r="N357" s="25">
        <f>IFERROR(IF(Carac[[#This Row],[Fréquence]]="ponctuel",Carac[[#This Row],[Masse 
(kg) ]],Carac[[#This Row],[Masse 
(kg) ]]*Carac[[#This Row],[Facteur d''annualisation]]),0)</f>
        <v>0</v>
      </c>
    </row>
    <row r="358" spans="3:14" ht="19.899999999999999" customHeight="1" x14ac:dyDescent="0.35">
      <c r="D358" s="66"/>
      <c r="E358" s="19"/>
      <c r="F358" s="76" t="str">
        <f>IFERROR(INDEX(Équipement!C:C,MATCH(Carac[[#This Row],[Équipement (Zone + Voie)]],Équipement!D:D,0)),"")</f>
        <v/>
      </c>
      <c r="G358" s="17" t="str">
        <f>IFERROR(INDEX('Grille de tri'!C:C,MATCH(Pesée!C358,'Grille de tri'!B:B,0)),"")</f>
        <v/>
      </c>
      <c r="H358" s="17" t="str">
        <f>IF(Carac[[#This Row],[Voie de collecte actuelle]]=Carac[[#This Row],[Voie de collecte recommandée]],"bien trié","mal trié")</f>
        <v>bien trié</v>
      </c>
      <c r="I358" s="17" t="str">
        <f>IFERROR(INDEX('Voies de collecte'!C:C,MATCH(Carac[[#This Row],[Voie de collecte actuelle]],'Voies de collecte'!B:B,0)),"")</f>
        <v/>
      </c>
      <c r="J358" s="17" t="str">
        <f>IFERROR(INDEX('Voies de collecte'!C:C,MATCH(Carac[[#This Row],[Voie de collecte recommandée]],'Voies de collecte'!B:B,0)),"")</f>
        <v/>
      </c>
      <c r="K358" s="18" t="str">
        <f>IFERROR(VLOOKUP(B358,Équipement!D:E,2,FALSE),"")</f>
        <v/>
      </c>
      <c r="L358" s="21"/>
      <c r="M358" s="21" t="e">
        <f>VLOOKUP(Carac[[#This Row],[Équipement (Zone + Voie)]],Équipement!D:H,5,FALSE)</f>
        <v>#N/A</v>
      </c>
      <c r="N358" s="25">
        <f>IFERROR(IF(Carac[[#This Row],[Fréquence]]="ponctuel",Carac[[#This Row],[Masse 
(kg) ]],Carac[[#This Row],[Masse 
(kg) ]]*Carac[[#This Row],[Facteur d''annualisation]]),0)</f>
        <v>0</v>
      </c>
    </row>
    <row r="359" spans="3:14" ht="19.899999999999999" customHeight="1" x14ac:dyDescent="0.35">
      <c r="D359" s="66"/>
      <c r="E359" s="19"/>
      <c r="F359" s="76" t="str">
        <f>IFERROR(INDEX(Équipement!C:C,MATCH(Carac[[#This Row],[Équipement (Zone + Voie)]],Équipement!D:D,0)),"")</f>
        <v/>
      </c>
      <c r="G359" s="17" t="str">
        <f>IFERROR(INDEX('Grille de tri'!C:C,MATCH(Pesée!C359,'Grille de tri'!B:B,0)),"")</f>
        <v/>
      </c>
      <c r="H359" s="17" t="str">
        <f>IF(Carac[[#This Row],[Voie de collecte actuelle]]=Carac[[#This Row],[Voie de collecte recommandée]],"bien trié","mal trié")</f>
        <v>bien trié</v>
      </c>
      <c r="I359" s="17" t="str">
        <f>IFERROR(INDEX('Voies de collecte'!C:C,MATCH(Carac[[#This Row],[Voie de collecte actuelle]],'Voies de collecte'!B:B,0)),"")</f>
        <v/>
      </c>
      <c r="J359" s="17" t="str">
        <f>IFERROR(INDEX('Voies de collecte'!C:C,MATCH(Carac[[#This Row],[Voie de collecte recommandée]],'Voies de collecte'!B:B,0)),"")</f>
        <v/>
      </c>
      <c r="K359" s="18" t="str">
        <f>IFERROR(VLOOKUP(B359,Équipement!D:E,2,FALSE),"")</f>
        <v/>
      </c>
      <c r="L359" s="21"/>
      <c r="M359" s="21" t="e">
        <f>VLOOKUP(Carac[[#This Row],[Équipement (Zone + Voie)]],Équipement!D:H,5,FALSE)</f>
        <v>#N/A</v>
      </c>
      <c r="N359" s="25">
        <f>IFERROR(IF(Carac[[#This Row],[Fréquence]]="ponctuel",Carac[[#This Row],[Masse 
(kg) ]],Carac[[#This Row],[Masse 
(kg) ]]*Carac[[#This Row],[Facteur d''annualisation]]),0)</f>
        <v>0</v>
      </c>
    </row>
    <row r="360" spans="3:14" ht="19.899999999999999" customHeight="1" x14ac:dyDescent="0.35">
      <c r="C360" s="22"/>
      <c r="D360" s="66"/>
      <c r="E360" s="19"/>
      <c r="F360" s="76" t="str">
        <f>IFERROR(INDEX(Équipement!C:C,MATCH(Carac[[#This Row],[Équipement (Zone + Voie)]],Équipement!D:D,0)),"")</f>
        <v/>
      </c>
      <c r="G360" s="17" t="str">
        <f>IFERROR(INDEX('Grille de tri'!C:C,MATCH(Pesée!C360,'Grille de tri'!B:B,0)),"")</f>
        <v/>
      </c>
      <c r="H360" s="17" t="str">
        <f>IF(Carac[[#This Row],[Voie de collecte actuelle]]=Carac[[#This Row],[Voie de collecte recommandée]],"bien trié","mal trié")</f>
        <v>bien trié</v>
      </c>
      <c r="I360" s="17" t="str">
        <f>IFERROR(INDEX('Voies de collecte'!C:C,MATCH(Carac[[#This Row],[Voie de collecte actuelle]],'Voies de collecte'!B:B,0)),"")</f>
        <v/>
      </c>
      <c r="J360" s="17" t="str">
        <f>IFERROR(INDEX('Voies de collecte'!C:C,MATCH(Carac[[#This Row],[Voie de collecte recommandée]],'Voies de collecte'!B:B,0)),"")</f>
        <v/>
      </c>
      <c r="K360" s="18" t="str">
        <f>IFERROR(VLOOKUP(B360,Équipement!D:E,2,FALSE),"")</f>
        <v/>
      </c>
      <c r="L360" s="21"/>
      <c r="M360" s="21" t="e">
        <f>VLOOKUP(Carac[[#This Row],[Équipement (Zone + Voie)]],Équipement!D:H,5,FALSE)</f>
        <v>#N/A</v>
      </c>
      <c r="N360" s="25">
        <f>IFERROR(IF(Carac[[#This Row],[Fréquence]]="ponctuel",Carac[[#This Row],[Masse 
(kg) ]],Carac[[#This Row],[Masse 
(kg) ]]*Carac[[#This Row],[Facteur d''annualisation]]),0)</f>
        <v>0</v>
      </c>
    </row>
    <row r="361" spans="3:14" ht="19.899999999999999" customHeight="1" x14ac:dyDescent="0.35">
      <c r="C361" s="22"/>
      <c r="D361" s="66"/>
      <c r="E361" s="19"/>
      <c r="F361" s="76" t="str">
        <f>IFERROR(INDEX(Équipement!C:C,MATCH(Carac[[#This Row],[Équipement (Zone + Voie)]],Équipement!D:D,0)),"")</f>
        <v/>
      </c>
      <c r="G361" s="17" t="str">
        <f>IFERROR(INDEX('Grille de tri'!C:C,MATCH(Pesée!C361,'Grille de tri'!B:B,0)),"")</f>
        <v/>
      </c>
      <c r="H361" s="17" t="str">
        <f>IF(Carac[[#This Row],[Voie de collecte actuelle]]=Carac[[#This Row],[Voie de collecte recommandée]],"bien trié","mal trié")</f>
        <v>bien trié</v>
      </c>
      <c r="I361" s="17" t="str">
        <f>IFERROR(INDEX('Voies de collecte'!C:C,MATCH(Carac[[#This Row],[Voie de collecte actuelle]],'Voies de collecte'!B:B,0)),"")</f>
        <v/>
      </c>
      <c r="J361" s="17" t="str">
        <f>IFERROR(INDEX('Voies de collecte'!C:C,MATCH(Carac[[#This Row],[Voie de collecte recommandée]],'Voies de collecte'!B:B,0)),"")</f>
        <v/>
      </c>
      <c r="K361" s="18" t="str">
        <f>IFERROR(VLOOKUP(B361,Équipement!D:E,2,FALSE),"")</f>
        <v/>
      </c>
      <c r="L361" s="21"/>
      <c r="M361" s="21" t="e">
        <f>VLOOKUP(Carac[[#This Row],[Équipement (Zone + Voie)]],Équipement!D:H,5,FALSE)</f>
        <v>#N/A</v>
      </c>
      <c r="N361" s="25">
        <f>IFERROR(IF(Carac[[#This Row],[Fréquence]]="ponctuel",Carac[[#This Row],[Masse 
(kg) ]],Carac[[#This Row],[Masse 
(kg) ]]*Carac[[#This Row],[Facteur d''annualisation]]),0)</f>
        <v>0</v>
      </c>
    </row>
    <row r="362" spans="3:14" ht="19.899999999999999" customHeight="1" x14ac:dyDescent="0.35">
      <c r="D362" s="66"/>
      <c r="E362" s="19"/>
      <c r="F362" s="76" t="str">
        <f>IFERROR(INDEX(Équipement!C:C,MATCH(Carac[[#This Row],[Équipement (Zone + Voie)]],Équipement!D:D,0)),"")</f>
        <v/>
      </c>
      <c r="G362" s="17" t="str">
        <f>IFERROR(INDEX('Grille de tri'!C:C,MATCH(Pesée!C362,'Grille de tri'!B:B,0)),"")</f>
        <v/>
      </c>
      <c r="H362" s="17" t="str">
        <f>IF(Carac[[#This Row],[Voie de collecte actuelle]]=Carac[[#This Row],[Voie de collecte recommandée]],"bien trié","mal trié")</f>
        <v>bien trié</v>
      </c>
      <c r="I362" s="17" t="str">
        <f>IFERROR(INDEX('Voies de collecte'!C:C,MATCH(Carac[[#This Row],[Voie de collecte actuelle]],'Voies de collecte'!B:B,0)),"")</f>
        <v/>
      </c>
      <c r="J362" s="17" t="str">
        <f>IFERROR(INDEX('Voies de collecte'!C:C,MATCH(Carac[[#This Row],[Voie de collecte recommandée]],'Voies de collecte'!B:B,0)),"")</f>
        <v/>
      </c>
      <c r="K362" s="18" t="str">
        <f>IFERROR(VLOOKUP(B362,Équipement!D:E,2,FALSE),"")</f>
        <v/>
      </c>
      <c r="L362" s="21"/>
      <c r="M362" s="21" t="e">
        <f>VLOOKUP(Carac[[#This Row],[Équipement (Zone + Voie)]],Équipement!D:H,5,FALSE)</f>
        <v>#N/A</v>
      </c>
      <c r="N362" s="25">
        <f>IFERROR(IF(Carac[[#This Row],[Fréquence]]="ponctuel",Carac[[#This Row],[Masse 
(kg) ]],Carac[[#This Row],[Masse 
(kg) ]]*Carac[[#This Row],[Facteur d''annualisation]]),0)</f>
        <v>0</v>
      </c>
    </row>
    <row r="363" spans="3:14" ht="19.899999999999999" customHeight="1" x14ac:dyDescent="0.35">
      <c r="D363" s="66"/>
      <c r="E363" s="19"/>
      <c r="F363" s="76" t="str">
        <f>IFERROR(INDEX(Équipement!C:C,MATCH(Carac[[#This Row],[Équipement (Zone + Voie)]],Équipement!D:D,0)),"")</f>
        <v/>
      </c>
      <c r="G363" s="17" t="str">
        <f>IFERROR(INDEX('Grille de tri'!C:C,MATCH(Pesée!C363,'Grille de tri'!B:B,0)),"")</f>
        <v/>
      </c>
      <c r="H363" s="17" t="str">
        <f>IF(Carac[[#This Row],[Voie de collecte actuelle]]=Carac[[#This Row],[Voie de collecte recommandée]],"bien trié","mal trié")</f>
        <v>bien trié</v>
      </c>
      <c r="I363" s="17" t="str">
        <f>IFERROR(INDEX('Voies de collecte'!C:C,MATCH(Carac[[#This Row],[Voie de collecte actuelle]],'Voies de collecte'!B:B,0)),"")</f>
        <v/>
      </c>
      <c r="J363" s="17" t="str">
        <f>IFERROR(INDEX('Voies de collecte'!C:C,MATCH(Carac[[#This Row],[Voie de collecte recommandée]],'Voies de collecte'!B:B,0)),"")</f>
        <v/>
      </c>
      <c r="K363" s="18" t="str">
        <f>IFERROR(VLOOKUP(B363,Équipement!D:E,2,FALSE),"")</f>
        <v/>
      </c>
      <c r="L363" s="21"/>
      <c r="M363" s="21" t="e">
        <f>VLOOKUP(Carac[[#This Row],[Équipement (Zone + Voie)]],Équipement!D:H,5,FALSE)</f>
        <v>#N/A</v>
      </c>
      <c r="N363" s="25">
        <f>IFERROR(IF(Carac[[#This Row],[Fréquence]]="ponctuel",Carac[[#This Row],[Masse 
(kg) ]],Carac[[#This Row],[Masse 
(kg) ]]*Carac[[#This Row],[Facteur d''annualisation]]),0)</f>
        <v>0</v>
      </c>
    </row>
    <row r="364" spans="3:14" ht="19.899999999999999" customHeight="1" x14ac:dyDescent="0.35">
      <c r="D364" s="66"/>
      <c r="E364" s="19"/>
      <c r="F364" s="76" t="str">
        <f>IFERROR(INDEX(Équipement!C:C,MATCH(Carac[[#This Row],[Équipement (Zone + Voie)]],Équipement!D:D,0)),"")</f>
        <v/>
      </c>
      <c r="G364" s="17" t="str">
        <f>IFERROR(INDEX('Grille de tri'!C:C,MATCH(Pesée!C364,'Grille de tri'!B:B,0)),"")</f>
        <v/>
      </c>
      <c r="H364" s="17" t="str">
        <f>IF(Carac[[#This Row],[Voie de collecte actuelle]]=Carac[[#This Row],[Voie de collecte recommandée]],"bien trié","mal trié")</f>
        <v>bien trié</v>
      </c>
      <c r="I364" s="17" t="str">
        <f>IFERROR(INDEX('Voies de collecte'!C:C,MATCH(Carac[[#This Row],[Voie de collecte actuelle]],'Voies de collecte'!B:B,0)),"")</f>
        <v/>
      </c>
      <c r="J364" s="17" t="str">
        <f>IFERROR(INDEX('Voies de collecte'!C:C,MATCH(Carac[[#This Row],[Voie de collecte recommandée]],'Voies de collecte'!B:B,0)),"")</f>
        <v/>
      </c>
      <c r="K364" s="18" t="str">
        <f>IFERROR(VLOOKUP(B364,Équipement!D:E,2,FALSE),"")</f>
        <v/>
      </c>
      <c r="L364" s="21"/>
      <c r="M364" s="21" t="e">
        <f>VLOOKUP(Carac[[#This Row],[Équipement (Zone + Voie)]],Équipement!D:H,5,FALSE)</f>
        <v>#N/A</v>
      </c>
      <c r="N364" s="25">
        <f>IFERROR(IF(Carac[[#This Row],[Fréquence]]="ponctuel",Carac[[#This Row],[Masse 
(kg) ]],Carac[[#This Row],[Masse 
(kg) ]]*Carac[[#This Row],[Facteur d''annualisation]]),0)</f>
        <v>0</v>
      </c>
    </row>
    <row r="365" spans="3:14" ht="19.899999999999999" customHeight="1" x14ac:dyDescent="0.35">
      <c r="D365" s="66"/>
      <c r="E365" s="19"/>
      <c r="F365" s="76" t="str">
        <f>IFERROR(INDEX(Équipement!C:C,MATCH(Carac[[#This Row],[Équipement (Zone + Voie)]],Équipement!D:D,0)),"")</f>
        <v/>
      </c>
      <c r="G365" s="17" t="str">
        <f>IFERROR(INDEX('Grille de tri'!C:C,MATCH(Pesée!C365,'Grille de tri'!B:B,0)),"")</f>
        <v/>
      </c>
      <c r="H365" s="17" t="str">
        <f>IF(Carac[[#This Row],[Voie de collecte actuelle]]=Carac[[#This Row],[Voie de collecte recommandée]],"bien trié","mal trié")</f>
        <v>bien trié</v>
      </c>
      <c r="I365" s="17" t="str">
        <f>IFERROR(INDEX('Voies de collecte'!C:C,MATCH(Carac[[#This Row],[Voie de collecte actuelle]],'Voies de collecte'!B:B,0)),"")</f>
        <v/>
      </c>
      <c r="J365" s="17" t="str">
        <f>IFERROR(INDEX('Voies de collecte'!C:C,MATCH(Carac[[#This Row],[Voie de collecte recommandée]],'Voies de collecte'!B:B,0)),"")</f>
        <v/>
      </c>
      <c r="K365" s="18" t="str">
        <f>IFERROR(VLOOKUP(B365,Équipement!D:E,2,FALSE),"")</f>
        <v/>
      </c>
      <c r="L365" s="21"/>
      <c r="M365" s="21" t="e">
        <f>VLOOKUP(Carac[[#This Row],[Équipement (Zone + Voie)]],Équipement!D:H,5,FALSE)</f>
        <v>#N/A</v>
      </c>
      <c r="N365" s="25">
        <f>IFERROR(IF(Carac[[#This Row],[Fréquence]]="ponctuel",Carac[[#This Row],[Masse 
(kg) ]],Carac[[#This Row],[Masse 
(kg) ]]*Carac[[#This Row],[Facteur d''annualisation]]),0)</f>
        <v>0</v>
      </c>
    </row>
    <row r="366" spans="3:14" ht="19.899999999999999" customHeight="1" x14ac:dyDescent="0.35">
      <c r="D366" s="66"/>
      <c r="E366" s="19"/>
      <c r="F366" s="76" t="str">
        <f>IFERROR(INDEX(Équipement!C:C,MATCH(Carac[[#This Row],[Équipement (Zone + Voie)]],Équipement!D:D,0)),"")</f>
        <v/>
      </c>
      <c r="G366" s="17" t="str">
        <f>IFERROR(INDEX('Grille de tri'!C:C,MATCH(Pesée!C366,'Grille de tri'!B:B,0)),"")</f>
        <v/>
      </c>
      <c r="H366" s="17" t="str">
        <f>IF(Carac[[#This Row],[Voie de collecte actuelle]]=Carac[[#This Row],[Voie de collecte recommandée]],"bien trié","mal trié")</f>
        <v>bien trié</v>
      </c>
      <c r="I366" s="17" t="str">
        <f>IFERROR(INDEX('Voies de collecte'!C:C,MATCH(Carac[[#This Row],[Voie de collecte actuelle]],'Voies de collecte'!B:B,0)),"")</f>
        <v/>
      </c>
      <c r="J366" s="17" t="str">
        <f>IFERROR(INDEX('Voies de collecte'!C:C,MATCH(Carac[[#This Row],[Voie de collecte recommandée]],'Voies de collecte'!B:B,0)),"")</f>
        <v/>
      </c>
      <c r="K366" s="18" t="str">
        <f>IFERROR(VLOOKUP(B366,Équipement!D:E,2,FALSE),"")</f>
        <v/>
      </c>
      <c r="L366" s="21"/>
      <c r="M366" s="21" t="e">
        <f>VLOOKUP(Carac[[#This Row],[Équipement (Zone + Voie)]],Équipement!D:H,5,FALSE)</f>
        <v>#N/A</v>
      </c>
      <c r="N366" s="25">
        <f>IFERROR(IF(Carac[[#This Row],[Fréquence]]="ponctuel",Carac[[#This Row],[Masse 
(kg) ]],Carac[[#This Row],[Masse 
(kg) ]]*Carac[[#This Row],[Facteur d''annualisation]]),0)</f>
        <v>0</v>
      </c>
    </row>
    <row r="367" spans="3:14" ht="19.899999999999999" customHeight="1" x14ac:dyDescent="0.35">
      <c r="D367" s="66"/>
      <c r="E367" s="19"/>
      <c r="F367" s="76" t="str">
        <f>IFERROR(INDEX(Équipement!C:C,MATCH(Carac[[#This Row],[Équipement (Zone + Voie)]],Équipement!D:D,0)),"")</f>
        <v/>
      </c>
      <c r="G367" s="17" t="str">
        <f>IFERROR(INDEX('Grille de tri'!C:C,MATCH(Pesée!C367,'Grille de tri'!B:B,0)),"")</f>
        <v/>
      </c>
      <c r="H367" s="17" t="str">
        <f>IF(Carac[[#This Row],[Voie de collecte actuelle]]=Carac[[#This Row],[Voie de collecte recommandée]],"bien trié","mal trié")</f>
        <v>bien trié</v>
      </c>
      <c r="I367" s="17" t="str">
        <f>IFERROR(INDEX('Voies de collecte'!C:C,MATCH(Carac[[#This Row],[Voie de collecte actuelle]],'Voies de collecte'!B:B,0)),"")</f>
        <v/>
      </c>
      <c r="J367" s="17" t="str">
        <f>IFERROR(INDEX('Voies de collecte'!C:C,MATCH(Carac[[#This Row],[Voie de collecte recommandée]],'Voies de collecte'!B:B,0)),"")</f>
        <v/>
      </c>
      <c r="K367" s="18" t="str">
        <f>IFERROR(VLOOKUP(B367,Équipement!D:E,2,FALSE),"")</f>
        <v/>
      </c>
      <c r="L367" s="21"/>
      <c r="M367" s="21" t="e">
        <f>VLOOKUP(Carac[[#This Row],[Équipement (Zone + Voie)]],Équipement!D:H,5,FALSE)</f>
        <v>#N/A</v>
      </c>
      <c r="N367" s="25">
        <f>IFERROR(IF(Carac[[#This Row],[Fréquence]]="ponctuel",Carac[[#This Row],[Masse 
(kg) ]],Carac[[#This Row],[Masse 
(kg) ]]*Carac[[#This Row],[Facteur d''annualisation]]),0)</f>
        <v>0</v>
      </c>
    </row>
    <row r="368" spans="3:14" ht="19.899999999999999" customHeight="1" x14ac:dyDescent="0.35">
      <c r="D368" s="66"/>
      <c r="E368" s="19"/>
      <c r="F368" s="76" t="str">
        <f>IFERROR(INDEX(Équipement!C:C,MATCH(Carac[[#This Row],[Équipement (Zone + Voie)]],Équipement!D:D,0)),"")</f>
        <v/>
      </c>
      <c r="G368" s="17" t="str">
        <f>IFERROR(INDEX('Grille de tri'!C:C,MATCH(Pesée!C368,'Grille de tri'!B:B,0)),"")</f>
        <v/>
      </c>
      <c r="H368" s="17" t="str">
        <f>IF(Carac[[#This Row],[Voie de collecte actuelle]]=Carac[[#This Row],[Voie de collecte recommandée]],"bien trié","mal trié")</f>
        <v>bien trié</v>
      </c>
      <c r="I368" s="17" t="str">
        <f>IFERROR(INDEX('Voies de collecte'!C:C,MATCH(Carac[[#This Row],[Voie de collecte actuelle]],'Voies de collecte'!B:B,0)),"")</f>
        <v/>
      </c>
      <c r="J368" s="17" t="str">
        <f>IFERROR(INDEX('Voies de collecte'!C:C,MATCH(Carac[[#This Row],[Voie de collecte recommandée]],'Voies de collecte'!B:B,0)),"")</f>
        <v/>
      </c>
      <c r="K368" s="18" t="str">
        <f>IFERROR(VLOOKUP(B368,Équipement!D:E,2,FALSE),"")</f>
        <v/>
      </c>
      <c r="L368" s="21"/>
      <c r="M368" s="21" t="e">
        <f>VLOOKUP(Carac[[#This Row],[Équipement (Zone + Voie)]],Équipement!D:H,5,FALSE)</f>
        <v>#N/A</v>
      </c>
      <c r="N368" s="25">
        <f>IFERROR(IF(Carac[[#This Row],[Fréquence]]="ponctuel",Carac[[#This Row],[Masse 
(kg) ]],Carac[[#This Row],[Masse 
(kg) ]]*Carac[[#This Row],[Facteur d''annualisation]]),0)</f>
        <v>0</v>
      </c>
    </row>
    <row r="369" spans="4:14" ht="19.899999999999999" customHeight="1" x14ac:dyDescent="0.35">
      <c r="D369" s="66"/>
      <c r="E369" s="19"/>
      <c r="F369" s="76" t="str">
        <f>IFERROR(INDEX(Équipement!C:C,MATCH(Carac[[#This Row],[Équipement (Zone + Voie)]],Équipement!D:D,0)),"")</f>
        <v/>
      </c>
      <c r="G369" s="17" t="str">
        <f>IFERROR(INDEX('Grille de tri'!C:C,MATCH(Pesée!C369,'Grille de tri'!B:B,0)),"")</f>
        <v/>
      </c>
      <c r="H369" s="17" t="str">
        <f>IF(Carac[[#This Row],[Voie de collecte actuelle]]=Carac[[#This Row],[Voie de collecte recommandée]],"bien trié","mal trié")</f>
        <v>bien trié</v>
      </c>
      <c r="I369" s="17" t="str">
        <f>IFERROR(INDEX('Voies de collecte'!C:C,MATCH(Carac[[#This Row],[Voie de collecte actuelle]],'Voies de collecte'!B:B,0)),"")</f>
        <v/>
      </c>
      <c r="J369" s="17" t="str">
        <f>IFERROR(INDEX('Voies de collecte'!C:C,MATCH(Carac[[#This Row],[Voie de collecte recommandée]],'Voies de collecte'!B:B,0)),"")</f>
        <v/>
      </c>
      <c r="K369" s="18" t="str">
        <f>IFERROR(VLOOKUP(B369,Équipement!D:E,2,FALSE),"")</f>
        <v/>
      </c>
      <c r="L369" s="21"/>
      <c r="M369" s="21" t="e">
        <f>VLOOKUP(Carac[[#This Row],[Équipement (Zone + Voie)]],Équipement!D:H,5,FALSE)</f>
        <v>#N/A</v>
      </c>
      <c r="N369" s="25">
        <f>IFERROR(IF(Carac[[#This Row],[Fréquence]]="ponctuel",Carac[[#This Row],[Masse 
(kg) ]],Carac[[#This Row],[Masse 
(kg) ]]*Carac[[#This Row],[Facteur d''annualisation]]),0)</f>
        <v>0</v>
      </c>
    </row>
    <row r="370" spans="4:14" ht="19.899999999999999" customHeight="1" x14ac:dyDescent="0.35">
      <c r="D370" s="66"/>
      <c r="E370" s="19"/>
      <c r="F370" s="76" t="str">
        <f>IFERROR(INDEX(Équipement!C:C,MATCH(Carac[[#This Row],[Équipement (Zone + Voie)]],Équipement!D:D,0)),"")</f>
        <v/>
      </c>
      <c r="G370" s="17" t="str">
        <f>IFERROR(INDEX('Grille de tri'!C:C,MATCH(Pesée!C370,'Grille de tri'!B:B,0)),"")</f>
        <v/>
      </c>
      <c r="H370" s="17" t="str">
        <f>IF(Carac[[#This Row],[Voie de collecte actuelle]]=Carac[[#This Row],[Voie de collecte recommandée]],"bien trié","mal trié")</f>
        <v>bien trié</v>
      </c>
      <c r="I370" s="17" t="str">
        <f>IFERROR(INDEX('Voies de collecte'!C:C,MATCH(Carac[[#This Row],[Voie de collecte actuelle]],'Voies de collecte'!B:B,0)),"")</f>
        <v/>
      </c>
      <c r="J370" s="17" t="str">
        <f>IFERROR(INDEX('Voies de collecte'!C:C,MATCH(Carac[[#This Row],[Voie de collecte recommandée]],'Voies de collecte'!B:B,0)),"")</f>
        <v/>
      </c>
      <c r="K370" s="18" t="str">
        <f>IFERROR(VLOOKUP(B370,Équipement!D:E,2,FALSE),"")</f>
        <v/>
      </c>
      <c r="L370" s="21"/>
      <c r="M370" s="21" t="e">
        <f>VLOOKUP(Carac[[#This Row],[Équipement (Zone + Voie)]],Équipement!D:H,5,FALSE)</f>
        <v>#N/A</v>
      </c>
      <c r="N370" s="25">
        <f>IFERROR(IF(Carac[[#This Row],[Fréquence]]="ponctuel",Carac[[#This Row],[Masse 
(kg) ]],Carac[[#This Row],[Masse 
(kg) ]]*Carac[[#This Row],[Facteur d''annualisation]]),0)</f>
        <v>0</v>
      </c>
    </row>
    <row r="371" spans="4:14" ht="19.899999999999999" customHeight="1" x14ac:dyDescent="0.35">
      <c r="D371" s="66"/>
      <c r="E371" s="19"/>
      <c r="F371" s="76" t="str">
        <f>IFERROR(INDEX(Équipement!C:C,MATCH(Carac[[#This Row],[Équipement (Zone + Voie)]],Équipement!D:D,0)),"")</f>
        <v/>
      </c>
      <c r="G371" s="17" t="str">
        <f>IFERROR(INDEX('Grille de tri'!C:C,MATCH(Pesée!C371,'Grille de tri'!B:B,0)),"")</f>
        <v/>
      </c>
      <c r="H371" s="17" t="str">
        <f>IF(Carac[[#This Row],[Voie de collecte actuelle]]=Carac[[#This Row],[Voie de collecte recommandée]],"bien trié","mal trié")</f>
        <v>bien trié</v>
      </c>
      <c r="I371" s="17" t="str">
        <f>IFERROR(INDEX('Voies de collecte'!C:C,MATCH(Carac[[#This Row],[Voie de collecte actuelle]],'Voies de collecte'!B:B,0)),"")</f>
        <v/>
      </c>
      <c r="J371" s="17" t="str">
        <f>IFERROR(INDEX('Voies de collecte'!C:C,MATCH(Carac[[#This Row],[Voie de collecte recommandée]],'Voies de collecte'!B:B,0)),"")</f>
        <v/>
      </c>
      <c r="K371" s="18" t="str">
        <f>IFERROR(VLOOKUP(B371,Équipement!D:E,2,FALSE),"")</f>
        <v/>
      </c>
      <c r="L371" s="21"/>
      <c r="M371" s="21" t="e">
        <f>VLOOKUP(Carac[[#This Row],[Équipement (Zone + Voie)]],Équipement!D:H,5,FALSE)</f>
        <v>#N/A</v>
      </c>
      <c r="N371" s="25">
        <f>IFERROR(IF(Carac[[#This Row],[Fréquence]]="ponctuel",Carac[[#This Row],[Masse 
(kg) ]],Carac[[#This Row],[Masse 
(kg) ]]*Carac[[#This Row],[Facteur d''annualisation]]),0)</f>
        <v>0</v>
      </c>
    </row>
    <row r="372" spans="4:14" ht="19.899999999999999" customHeight="1" x14ac:dyDescent="0.35">
      <c r="D372" s="66"/>
      <c r="E372" s="19"/>
      <c r="F372" s="76" t="str">
        <f>IFERROR(INDEX(Équipement!C:C,MATCH(Carac[[#This Row],[Équipement (Zone + Voie)]],Équipement!D:D,0)),"")</f>
        <v/>
      </c>
      <c r="G372" s="17" t="str">
        <f>IFERROR(INDEX('Grille de tri'!C:C,MATCH(Pesée!C372,'Grille de tri'!B:B,0)),"")</f>
        <v/>
      </c>
      <c r="H372" s="17" t="str">
        <f>IF(Carac[[#This Row],[Voie de collecte actuelle]]=Carac[[#This Row],[Voie de collecte recommandée]],"bien trié","mal trié")</f>
        <v>bien trié</v>
      </c>
      <c r="I372" s="17" t="str">
        <f>IFERROR(INDEX('Voies de collecte'!C:C,MATCH(Carac[[#This Row],[Voie de collecte actuelle]],'Voies de collecte'!B:B,0)),"")</f>
        <v/>
      </c>
      <c r="J372" s="17" t="str">
        <f>IFERROR(INDEX('Voies de collecte'!C:C,MATCH(Carac[[#This Row],[Voie de collecte recommandée]],'Voies de collecte'!B:B,0)),"")</f>
        <v/>
      </c>
      <c r="K372" s="18" t="str">
        <f>IFERROR(VLOOKUP(B372,Équipement!D:E,2,FALSE),"")</f>
        <v/>
      </c>
      <c r="L372" s="21"/>
      <c r="M372" s="21" t="e">
        <f>VLOOKUP(Carac[[#This Row],[Équipement (Zone + Voie)]],Équipement!D:H,5,FALSE)</f>
        <v>#N/A</v>
      </c>
      <c r="N372" s="25">
        <f>IFERROR(IF(Carac[[#This Row],[Fréquence]]="ponctuel",Carac[[#This Row],[Masse 
(kg) ]],Carac[[#This Row],[Masse 
(kg) ]]*Carac[[#This Row],[Facteur d''annualisation]]),0)</f>
        <v>0</v>
      </c>
    </row>
    <row r="373" spans="4:14" ht="19.899999999999999" customHeight="1" x14ac:dyDescent="0.35">
      <c r="D373" s="66"/>
      <c r="E373" s="19"/>
      <c r="F373" s="76" t="str">
        <f>IFERROR(INDEX(Équipement!C:C,MATCH(Carac[[#This Row],[Équipement (Zone + Voie)]],Équipement!D:D,0)),"")</f>
        <v/>
      </c>
      <c r="G373" s="17" t="str">
        <f>IFERROR(INDEX('Grille de tri'!C:C,MATCH(Pesée!C373,'Grille de tri'!B:B,0)),"")</f>
        <v/>
      </c>
      <c r="H373" s="17" t="str">
        <f>IF(Carac[[#This Row],[Voie de collecte actuelle]]=Carac[[#This Row],[Voie de collecte recommandée]],"bien trié","mal trié")</f>
        <v>bien trié</v>
      </c>
      <c r="I373" s="17" t="str">
        <f>IFERROR(INDEX('Voies de collecte'!C:C,MATCH(Carac[[#This Row],[Voie de collecte actuelle]],'Voies de collecte'!B:B,0)),"")</f>
        <v/>
      </c>
      <c r="J373" s="17" t="str">
        <f>IFERROR(INDEX('Voies de collecte'!C:C,MATCH(Carac[[#This Row],[Voie de collecte recommandée]],'Voies de collecte'!B:B,0)),"")</f>
        <v/>
      </c>
      <c r="K373" s="18" t="str">
        <f>IFERROR(VLOOKUP(B373,Équipement!D:E,2,FALSE),"")</f>
        <v/>
      </c>
      <c r="L373" s="21"/>
      <c r="M373" s="21" t="e">
        <f>VLOOKUP(Carac[[#This Row],[Équipement (Zone + Voie)]],Équipement!D:H,5,FALSE)</f>
        <v>#N/A</v>
      </c>
      <c r="N373" s="25">
        <f>IFERROR(IF(Carac[[#This Row],[Fréquence]]="ponctuel",Carac[[#This Row],[Masse 
(kg) ]],Carac[[#This Row],[Masse 
(kg) ]]*Carac[[#This Row],[Facteur d''annualisation]]),0)</f>
        <v>0</v>
      </c>
    </row>
    <row r="374" spans="4:14" ht="19.899999999999999" customHeight="1" x14ac:dyDescent="0.35">
      <c r="D374" s="66"/>
      <c r="E374" s="19"/>
      <c r="F374" s="76" t="str">
        <f>IFERROR(INDEX(Équipement!C:C,MATCH(Carac[[#This Row],[Équipement (Zone + Voie)]],Équipement!D:D,0)),"")</f>
        <v/>
      </c>
      <c r="G374" s="17" t="str">
        <f>IFERROR(INDEX('Grille de tri'!C:C,MATCH(Pesée!C374,'Grille de tri'!B:B,0)),"")</f>
        <v/>
      </c>
      <c r="H374" s="17" t="str">
        <f>IF(Carac[[#This Row],[Voie de collecte actuelle]]=Carac[[#This Row],[Voie de collecte recommandée]],"bien trié","mal trié")</f>
        <v>bien trié</v>
      </c>
      <c r="I374" s="17" t="str">
        <f>IFERROR(INDEX('Voies de collecte'!C:C,MATCH(Carac[[#This Row],[Voie de collecte actuelle]],'Voies de collecte'!B:B,0)),"")</f>
        <v/>
      </c>
      <c r="J374" s="17" t="str">
        <f>IFERROR(INDEX('Voies de collecte'!C:C,MATCH(Carac[[#This Row],[Voie de collecte recommandée]],'Voies de collecte'!B:B,0)),"")</f>
        <v/>
      </c>
      <c r="K374" s="18" t="str">
        <f>IFERROR(VLOOKUP(B374,Équipement!D:E,2,FALSE),"")</f>
        <v/>
      </c>
      <c r="L374" s="21"/>
      <c r="M374" s="21" t="e">
        <f>VLOOKUP(Carac[[#This Row],[Équipement (Zone + Voie)]],Équipement!D:H,5,FALSE)</f>
        <v>#N/A</v>
      </c>
      <c r="N374" s="25">
        <f>IFERROR(IF(Carac[[#This Row],[Fréquence]]="ponctuel",Carac[[#This Row],[Masse 
(kg) ]],Carac[[#This Row],[Masse 
(kg) ]]*Carac[[#This Row],[Facteur d''annualisation]]),0)</f>
        <v>0</v>
      </c>
    </row>
    <row r="375" spans="4:14" ht="19.899999999999999" customHeight="1" x14ac:dyDescent="0.35">
      <c r="D375" s="66"/>
      <c r="E375" s="19"/>
      <c r="F375" s="76" t="str">
        <f>IFERROR(INDEX(Équipement!C:C,MATCH(Carac[[#This Row],[Équipement (Zone + Voie)]],Équipement!D:D,0)),"")</f>
        <v/>
      </c>
      <c r="G375" s="17" t="str">
        <f>IFERROR(INDEX('Grille de tri'!C:C,MATCH(Pesée!C375,'Grille de tri'!B:B,0)),"")</f>
        <v/>
      </c>
      <c r="H375" s="17" t="str">
        <f>IF(Carac[[#This Row],[Voie de collecte actuelle]]=Carac[[#This Row],[Voie de collecte recommandée]],"bien trié","mal trié")</f>
        <v>bien trié</v>
      </c>
      <c r="I375" s="17" t="str">
        <f>IFERROR(INDEX('Voies de collecte'!C:C,MATCH(Carac[[#This Row],[Voie de collecte actuelle]],'Voies de collecte'!B:B,0)),"")</f>
        <v/>
      </c>
      <c r="J375" s="17" t="str">
        <f>IFERROR(INDEX('Voies de collecte'!C:C,MATCH(Carac[[#This Row],[Voie de collecte recommandée]],'Voies de collecte'!B:B,0)),"")</f>
        <v/>
      </c>
      <c r="K375" s="18" t="str">
        <f>IFERROR(VLOOKUP(B375,Équipement!D:E,2,FALSE),"")</f>
        <v/>
      </c>
      <c r="L375" s="21"/>
      <c r="M375" s="21" t="e">
        <f>VLOOKUP(Carac[[#This Row],[Équipement (Zone + Voie)]],Équipement!D:H,5,FALSE)</f>
        <v>#N/A</v>
      </c>
      <c r="N375" s="25">
        <f>IFERROR(IF(Carac[[#This Row],[Fréquence]]="ponctuel",Carac[[#This Row],[Masse 
(kg) ]],Carac[[#This Row],[Masse 
(kg) ]]*Carac[[#This Row],[Facteur d''annualisation]]),0)</f>
        <v>0</v>
      </c>
    </row>
    <row r="376" spans="4:14" ht="19.899999999999999" customHeight="1" x14ac:dyDescent="0.35">
      <c r="D376" s="66"/>
      <c r="E376" s="19"/>
      <c r="F376" s="76" t="str">
        <f>IFERROR(INDEX(Équipement!C:C,MATCH(Carac[[#This Row],[Équipement (Zone + Voie)]],Équipement!D:D,0)),"")</f>
        <v/>
      </c>
      <c r="G376" s="17" t="str">
        <f>IFERROR(INDEX('Grille de tri'!C:C,MATCH(Pesée!C376,'Grille de tri'!B:B,0)),"")</f>
        <v/>
      </c>
      <c r="H376" s="17" t="str">
        <f>IF(Carac[[#This Row],[Voie de collecte actuelle]]=Carac[[#This Row],[Voie de collecte recommandée]],"bien trié","mal trié")</f>
        <v>bien trié</v>
      </c>
      <c r="I376" s="17" t="str">
        <f>IFERROR(INDEX('Voies de collecte'!C:C,MATCH(Carac[[#This Row],[Voie de collecte actuelle]],'Voies de collecte'!B:B,0)),"")</f>
        <v/>
      </c>
      <c r="J376" s="17" t="str">
        <f>IFERROR(INDEX('Voies de collecte'!C:C,MATCH(Carac[[#This Row],[Voie de collecte recommandée]],'Voies de collecte'!B:B,0)),"")</f>
        <v/>
      </c>
      <c r="K376" s="18" t="str">
        <f>IFERROR(VLOOKUP(B376,Équipement!D:E,2,FALSE),"")</f>
        <v/>
      </c>
      <c r="L376" s="21"/>
      <c r="M376" s="21" t="e">
        <f>VLOOKUP(Carac[[#This Row],[Équipement (Zone + Voie)]],Équipement!D:H,5,FALSE)</f>
        <v>#N/A</v>
      </c>
      <c r="N376" s="25">
        <f>IFERROR(IF(Carac[[#This Row],[Fréquence]]="ponctuel",Carac[[#This Row],[Masse 
(kg) ]],Carac[[#This Row],[Masse 
(kg) ]]*Carac[[#This Row],[Facteur d''annualisation]]),0)</f>
        <v>0</v>
      </c>
    </row>
    <row r="377" spans="4:14" ht="19.899999999999999" customHeight="1" x14ac:dyDescent="0.35">
      <c r="D377" s="66"/>
      <c r="E377" s="19"/>
      <c r="F377" s="76" t="str">
        <f>IFERROR(INDEX(Équipement!C:C,MATCH(Carac[[#This Row],[Équipement (Zone + Voie)]],Équipement!D:D,0)),"")</f>
        <v/>
      </c>
      <c r="G377" s="17" t="str">
        <f>IFERROR(INDEX('Grille de tri'!C:C,MATCH(Pesée!C377,'Grille de tri'!B:B,0)),"")</f>
        <v/>
      </c>
      <c r="H377" s="17" t="str">
        <f>IF(Carac[[#This Row],[Voie de collecte actuelle]]=Carac[[#This Row],[Voie de collecte recommandée]],"bien trié","mal trié")</f>
        <v>bien trié</v>
      </c>
      <c r="I377" s="17" t="str">
        <f>IFERROR(INDEX('Voies de collecte'!C:C,MATCH(Carac[[#This Row],[Voie de collecte actuelle]],'Voies de collecte'!B:B,0)),"")</f>
        <v/>
      </c>
      <c r="J377" s="17" t="str">
        <f>IFERROR(INDEX('Voies de collecte'!C:C,MATCH(Carac[[#This Row],[Voie de collecte recommandée]],'Voies de collecte'!B:B,0)),"")</f>
        <v/>
      </c>
      <c r="K377" s="18" t="str">
        <f>IFERROR(VLOOKUP(B377,Équipement!D:E,2,FALSE),"")</f>
        <v/>
      </c>
      <c r="L377" s="21"/>
      <c r="M377" s="21" t="e">
        <f>VLOOKUP(Carac[[#This Row],[Équipement (Zone + Voie)]],Équipement!D:H,5,FALSE)</f>
        <v>#N/A</v>
      </c>
      <c r="N377" s="25">
        <f>IFERROR(IF(Carac[[#This Row],[Fréquence]]="ponctuel",Carac[[#This Row],[Masse 
(kg) ]],Carac[[#This Row],[Masse 
(kg) ]]*Carac[[#This Row],[Facteur d''annualisation]]),0)</f>
        <v>0</v>
      </c>
    </row>
    <row r="378" spans="4:14" ht="19.899999999999999" customHeight="1" x14ac:dyDescent="0.35">
      <c r="D378" s="66"/>
      <c r="E378" s="19"/>
      <c r="F378" s="76" t="str">
        <f>IFERROR(INDEX(Équipement!C:C,MATCH(Carac[[#This Row],[Équipement (Zone + Voie)]],Équipement!D:D,0)),"")</f>
        <v/>
      </c>
      <c r="G378" s="17" t="str">
        <f>IFERROR(INDEX('Grille de tri'!C:C,MATCH(Pesée!C378,'Grille de tri'!B:B,0)),"")</f>
        <v/>
      </c>
      <c r="H378" s="17" t="str">
        <f>IF(Carac[[#This Row],[Voie de collecte actuelle]]=Carac[[#This Row],[Voie de collecte recommandée]],"bien trié","mal trié")</f>
        <v>bien trié</v>
      </c>
      <c r="I378" s="17" t="str">
        <f>IFERROR(INDEX('Voies de collecte'!C:C,MATCH(Carac[[#This Row],[Voie de collecte actuelle]],'Voies de collecte'!B:B,0)),"")</f>
        <v/>
      </c>
      <c r="J378" s="17" t="str">
        <f>IFERROR(INDEX('Voies de collecte'!C:C,MATCH(Carac[[#This Row],[Voie de collecte recommandée]],'Voies de collecte'!B:B,0)),"")</f>
        <v/>
      </c>
      <c r="K378" s="18" t="str">
        <f>IFERROR(VLOOKUP(B378,Équipement!D:E,2,FALSE),"")</f>
        <v/>
      </c>
      <c r="L378" s="21"/>
      <c r="M378" s="21" t="e">
        <f>VLOOKUP(Carac[[#This Row],[Équipement (Zone + Voie)]],Équipement!D:H,5,FALSE)</f>
        <v>#N/A</v>
      </c>
      <c r="N378" s="25">
        <f>IFERROR(IF(Carac[[#This Row],[Fréquence]]="ponctuel",Carac[[#This Row],[Masse 
(kg) ]],Carac[[#This Row],[Masse 
(kg) ]]*Carac[[#This Row],[Facteur d''annualisation]]),0)</f>
        <v>0</v>
      </c>
    </row>
    <row r="379" spans="4:14" ht="19.899999999999999" customHeight="1" x14ac:dyDescent="0.35">
      <c r="D379" s="66"/>
      <c r="E379" s="19"/>
      <c r="F379" s="76" t="str">
        <f>IFERROR(INDEX(Équipement!C:C,MATCH(Carac[[#This Row],[Équipement (Zone + Voie)]],Équipement!D:D,0)),"")</f>
        <v/>
      </c>
      <c r="G379" s="17" t="str">
        <f>IFERROR(INDEX('Grille de tri'!C:C,MATCH(Pesée!C379,'Grille de tri'!B:B,0)),"")</f>
        <v/>
      </c>
      <c r="H379" s="17" t="str">
        <f>IF(Carac[[#This Row],[Voie de collecte actuelle]]=Carac[[#This Row],[Voie de collecte recommandée]],"bien trié","mal trié")</f>
        <v>bien trié</v>
      </c>
      <c r="I379" s="17" t="str">
        <f>IFERROR(INDEX('Voies de collecte'!C:C,MATCH(Carac[[#This Row],[Voie de collecte actuelle]],'Voies de collecte'!B:B,0)),"")</f>
        <v/>
      </c>
      <c r="J379" s="17" t="str">
        <f>IFERROR(INDEX('Voies de collecte'!C:C,MATCH(Carac[[#This Row],[Voie de collecte recommandée]],'Voies de collecte'!B:B,0)),"")</f>
        <v/>
      </c>
      <c r="K379" s="18" t="str">
        <f>IFERROR(VLOOKUP(B379,Équipement!D:E,2,FALSE),"")</f>
        <v/>
      </c>
      <c r="L379" s="21"/>
      <c r="M379" s="21" t="e">
        <f>VLOOKUP(Carac[[#This Row],[Équipement (Zone + Voie)]],Équipement!D:H,5,FALSE)</f>
        <v>#N/A</v>
      </c>
      <c r="N379" s="25">
        <f>IFERROR(IF(Carac[[#This Row],[Fréquence]]="ponctuel",Carac[[#This Row],[Masse 
(kg) ]],Carac[[#This Row],[Masse 
(kg) ]]*Carac[[#This Row],[Facteur d''annualisation]]),0)</f>
        <v>0</v>
      </c>
    </row>
    <row r="380" spans="4:14" ht="19.899999999999999" customHeight="1" x14ac:dyDescent="0.35">
      <c r="D380" s="66"/>
      <c r="E380" s="19"/>
      <c r="F380" s="76" t="str">
        <f>IFERROR(INDEX(Équipement!C:C,MATCH(Carac[[#This Row],[Équipement (Zone + Voie)]],Équipement!D:D,0)),"")</f>
        <v/>
      </c>
      <c r="G380" s="17" t="str">
        <f>IFERROR(INDEX('Grille de tri'!C:C,MATCH(Pesée!C380,'Grille de tri'!B:B,0)),"")</f>
        <v/>
      </c>
      <c r="H380" s="17" t="str">
        <f>IF(Carac[[#This Row],[Voie de collecte actuelle]]=Carac[[#This Row],[Voie de collecte recommandée]],"bien trié","mal trié")</f>
        <v>bien trié</v>
      </c>
      <c r="I380" s="17" t="str">
        <f>IFERROR(INDEX('Voies de collecte'!C:C,MATCH(Carac[[#This Row],[Voie de collecte actuelle]],'Voies de collecte'!B:B,0)),"")</f>
        <v/>
      </c>
      <c r="J380" s="17" t="str">
        <f>IFERROR(INDEX('Voies de collecte'!C:C,MATCH(Carac[[#This Row],[Voie de collecte recommandée]],'Voies de collecte'!B:B,0)),"")</f>
        <v/>
      </c>
      <c r="K380" s="18" t="str">
        <f>IFERROR(VLOOKUP(B380,Équipement!D:E,2,FALSE),"")</f>
        <v/>
      </c>
      <c r="L380" s="21"/>
      <c r="M380" s="21" t="e">
        <f>VLOOKUP(Carac[[#This Row],[Équipement (Zone + Voie)]],Équipement!D:H,5,FALSE)</f>
        <v>#N/A</v>
      </c>
      <c r="N380" s="25">
        <f>IFERROR(IF(Carac[[#This Row],[Fréquence]]="ponctuel",Carac[[#This Row],[Masse 
(kg) ]],Carac[[#This Row],[Masse 
(kg) ]]*Carac[[#This Row],[Facteur d''annualisation]]),0)</f>
        <v>0</v>
      </c>
    </row>
    <row r="381" spans="4:14" ht="19.899999999999999" customHeight="1" x14ac:dyDescent="0.35">
      <c r="D381" s="66"/>
      <c r="E381" s="19"/>
      <c r="F381" s="76" t="str">
        <f>IFERROR(INDEX(Équipement!C:C,MATCH(Carac[[#This Row],[Équipement (Zone + Voie)]],Équipement!D:D,0)),"")</f>
        <v/>
      </c>
      <c r="G381" s="17" t="str">
        <f>IFERROR(INDEX('Grille de tri'!C:C,MATCH(Pesée!C381,'Grille de tri'!B:B,0)),"")</f>
        <v/>
      </c>
      <c r="H381" s="17" t="str">
        <f>IF(Carac[[#This Row],[Voie de collecte actuelle]]=Carac[[#This Row],[Voie de collecte recommandée]],"bien trié","mal trié")</f>
        <v>bien trié</v>
      </c>
      <c r="I381" s="17" t="str">
        <f>IFERROR(INDEX('Voies de collecte'!C:C,MATCH(Carac[[#This Row],[Voie de collecte actuelle]],'Voies de collecte'!B:B,0)),"")</f>
        <v/>
      </c>
      <c r="J381" s="17" t="str">
        <f>IFERROR(INDEX('Voies de collecte'!C:C,MATCH(Carac[[#This Row],[Voie de collecte recommandée]],'Voies de collecte'!B:B,0)),"")</f>
        <v/>
      </c>
      <c r="K381" s="18" t="str">
        <f>IFERROR(VLOOKUP(B381,Équipement!D:E,2,FALSE),"")</f>
        <v/>
      </c>
      <c r="L381" s="21"/>
      <c r="M381" s="21" t="e">
        <f>VLOOKUP(Carac[[#This Row],[Équipement (Zone + Voie)]],Équipement!D:H,5,FALSE)</f>
        <v>#N/A</v>
      </c>
      <c r="N381" s="25">
        <f>IFERROR(IF(Carac[[#This Row],[Fréquence]]="ponctuel",Carac[[#This Row],[Masse 
(kg) ]],Carac[[#This Row],[Masse 
(kg) ]]*Carac[[#This Row],[Facteur d''annualisation]]),0)</f>
        <v>0</v>
      </c>
    </row>
    <row r="382" spans="4:14" ht="19.899999999999999" customHeight="1" x14ac:dyDescent="0.35">
      <c r="D382" s="66"/>
      <c r="E382" s="19"/>
      <c r="F382" s="76" t="str">
        <f>IFERROR(INDEX(Équipement!C:C,MATCH(Carac[[#This Row],[Équipement (Zone + Voie)]],Équipement!D:D,0)),"")</f>
        <v/>
      </c>
      <c r="G382" s="17" t="str">
        <f>IFERROR(INDEX('Grille de tri'!C:C,MATCH(Pesée!C382,'Grille de tri'!B:B,0)),"")</f>
        <v/>
      </c>
      <c r="H382" s="17" t="str">
        <f>IF(Carac[[#This Row],[Voie de collecte actuelle]]=Carac[[#This Row],[Voie de collecte recommandée]],"bien trié","mal trié")</f>
        <v>bien trié</v>
      </c>
      <c r="I382" s="17" t="str">
        <f>IFERROR(INDEX('Voies de collecte'!C:C,MATCH(Carac[[#This Row],[Voie de collecte actuelle]],'Voies de collecte'!B:B,0)),"")</f>
        <v/>
      </c>
      <c r="J382" s="17" t="str">
        <f>IFERROR(INDEX('Voies de collecte'!C:C,MATCH(Carac[[#This Row],[Voie de collecte recommandée]],'Voies de collecte'!B:B,0)),"")</f>
        <v/>
      </c>
      <c r="K382" s="18" t="str">
        <f>IFERROR(VLOOKUP(B382,Équipement!D:E,2,FALSE),"")</f>
        <v/>
      </c>
      <c r="L382" s="21"/>
      <c r="M382" s="21" t="e">
        <f>VLOOKUP(Carac[[#This Row],[Équipement (Zone + Voie)]],Équipement!D:H,5,FALSE)</f>
        <v>#N/A</v>
      </c>
      <c r="N382" s="25">
        <f>IFERROR(IF(Carac[[#This Row],[Fréquence]]="ponctuel",Carac[[#This Row],[Masse 
(kg) ]],Carac[[#This Row],[Masse 
(kg) ]]*Carac[[#This Row],[Facteur d''annualisation]]),0)</f>
        <v>0</v>
      </c>
    </row>
    <row r="383" spans="4:14" ht="19.899999999999999" customHeight="1" x14ac:dyDescent="0.35">
      <c r="D383" s="66"/>
      <c r="E383" s="19"/>
      <c r="F383" s="76" t="str">
        <f>IFERROR(INDEX(Équipement!C:C,MATCH(Carac[[#This Row],[Équipement (Zone + Voie)]],Équipement!D:D,0)),"")</f>
        <v/>
      </c>
      <c r="G383" s="17" t="str">
        <f>IFERROR(INDEX('Grille de tri'!C:C,MATCH(Pesée!C383,'Grille de tri'!B:B,0)),"")</f>
        <v/>
      </c>
      <c r="H383" s="17" t="str">
        <f>IF(Carac[[#This Row],[Voie de collecte actuelle]]=Carac[[#This Row],[Voie de collecte recommandée]],"bien trié","mal trié")</f>
        <v>bien trié</v>
      </c>
      <c r="I383" s="17" t="str">
        <f>IFERROR(INDEX('Voies de collecte'!C:C,MATCH(Carac[[#This Row],[Voie de collecte actuelle]],'Voies de collecte'!B:B,0)),"")</f>
        <v/>
      </c>
      <c r="J383" s="17" t="str">
        <f>IFERROR(INDEX('Voies de collecte'!C:C,MATCH(Carac[[#This Row],[Voie de collecte recommandée]],'Voies de collecte'!B:B,0)),"")</f>
        <v/>
      </c>
      <c r="K383" s="18" t="str">
        <f>IFERROR(VLOOKUP(B383,Équipement!D:E,2,FALSE),"")</f>
        <v/>
      </c>
      <c r="L383" s="21"/>
      <c r="M383" s="21" t="e">
        <f>VLOOKUP(Carac[[#This Row],[Équipement (Zone + Voie)]],Équipement!D:H,5,FALSE)</f>
        <v>#N/A</v>
      </c>
      <c r="N383" s="25">
        <f>IFERROR(IF(Carac[[#This Row],[Fréquence]]="ponctuel",Carac[[#This Row],[Masse 
(kg) ]],Carac[[#This Row],[Masse 
(kg) ]]*Carac[[#This Row],[Facteur d''annualisation]]),0)</f>
        <v>0</v>
      </c>
    </row>
    <row r="384" spans="4:14" ht="19.899999999999999" customHeight="1" x14ac:dyDescent="0.35">
      <c r="D384" s="66"/>
      <c r="E384" s="19"/>
      <c r="F384" s="76" t="str">
        <f>IFERROR(INDEX(Équipement!C:C,MATCH(Carac[[#This Row],[Équipement (Zone + Voie)]],Équipement!D:D,0)),"")</f>
        <v/>
      </c>
      <c r="G384" s="17" t="str">
        <f>IFERROR(INDEX('Grille de tri'!C:C,MATCH(Pesée!C384,'Grille de tri'!B:B,0)),"")</f>
        <v/>
      </c>
      <c r="H384" s="17" t="str">
        <f>IF(Carac[[#This Row],[Voie de collecte actuelle]]=Carac[[#This Row],[Voie de collecte recommandée]],"bien trié","mal trié")</f>
        <v>bien trié</v>
      </c>
      <c r="I384" s="17" t="str">
        <f>IFERROR(INDEX('Voies de collecte'!C:C,MATCH(Carac[[#This Row],[Voie de collecte actuelle]],'Voies de collecte'!B:B,0)),"")</f>
        <v/>
      </c>
      <c r="J384" s="17" t="str">
        <f>IFERROR(INDEX('Voies de collecte'!C:C,MATCH(Carac[[#This Row],[Voie de collecte recommandée]],'Voies de collecte'!B:B,0)),"")</f>
        <v/>
      </c>
      <c r="K384" s="18" t="str">
        <f>IFERROR(VLOOKUP(B384,Équipement!D:E,2,FALSE),"")</f>
        <v/>
      </c>
      <c r="L384" s="21"/>
      <c r="M384" s="21" t="e">
        <f>VLOOKUP(Carac[[#This Row],[Équipement (Zone + Voie)]],Équipement!D:H,5,FALSE)</f>
        <v>#N/A</v>
      </c>
      <c r="N384" s="25">
        <f>IFERROR(IF(Carac[[#This Row],[Fréquence]]="ponctuel",Carac[[#This Row],[Masse 
(kg) ]],Carac[[#This Row],[Masse 
(kg) ]]*Carac[[#This Row],[Facteur d''annualisation]]),0)</f>
        <v>0</v>
      </c>
    </row>
    <row r="385" spans="3:14" ht="19.899999999999999" customHeight="1" x14ac:dyDescent="0.35">
      <c r="D385" s="66"/>
      <c r="E385" s="19"/>
      <c r="F385" s="76" t="str">
        <f>IFERROR(INDEX(Équipement!C:C,MATCH(Carac[[#This Row],[Équipement (Zone + Voie)]],Équipement!D:D,0)),"")</f>
        <v/>
      </c>
      <c r="G385" s="17" t="str">
        <f>IFERROR(INDEX('Grille de tri'!C:C,MATCH(Pesée!C385,'Grille de tri'!B:B,0)),"")</f>
        <v/>
      </c>
      <c r="H385" s="17" t="str">
        <f>IF(Carac[[#This Row],[Voie de collecte actuelle]]=Carac[[#This Row],[Voie de collecte recommandée]],"bien trié","mal trié")</f>
        <v>bien trié</v>
      </c>
      <c r="I385" s="17" t="str">
        <f>IFERROR(INDEX('Voies de collecte'!C:C,MATCH(Carac[[#This Row],[Voie de collecte actuelle]],'Voies de collecte'!B:B,0)),"")</f>
        <v/>
      </c>
      <c r="J385" s="17" t="str">
        <f>IFERROR(INDEX('Voies de collecte'!C:C,MATCH(Carac[[#This Row],[Voie de collecte recommandée]],'Voies de collecte'!B:B,0)),"")</f>
        <v/>
      </c>
      <c r="K385" s="18" t="str">
        <f>IFERROR(VLOOKUP(B385,Équipement!D:E,2,FALSE),"")</f>
        <v/>
      </c>
      <c r="L385" s="21"/>
      <c r="M385" s="21" t="e">
        <f>VLOOKUP(Carac[[#This Row],[Équipement (Zone + Voie)]],Équipement!D:H,5,FALSE)</f>
        <v>#N/A</v>
      </c>
      <c r="N385" s="25">
        <f>IFERROR(IF(Carac[[#This Row],[Fréquence]]="ponctuel",Carac[[#This Row],[Masse 
(kg) ]],Carac[[#This Row],[Masse 
(kg) ]]*Carac[[#This Row],[Facteur d''annualisation]]),0)</f>
        <v>0</v>
      </c>
    </row>
    <row r="386" spans="3:14" ht="19.899999999999999" customHeight="1" x14ac:dyDescent="0.35">
      <c r="D386" s="66"/>
      <c r="E386" s="19"/>
      <c r="F386" s="76" t="str">
        <f>IFERROR(INDEX(Équipement!C:C,MATCH(Carac[[#This Row],[Équipement (Zone + Voie)]],Équipement!D:D,0)),"")</f>
        <v/>
      </c>
      <c r="G386" s="17" t="str">
        <f>IFERROR(INDEX('Grille de tri'!C:C,MATCH(Pesée!C386,'Grille de tri'!B:B,0)),"")</f>
        <v/>
      </c>
      <c r="H386" s="17" t="str">
        <f>IF(Carac[[#This Row],[Voie de collecte actuelle]]=Carac[[#This Row],[Voie de collecte recommandée]],"bien trié","mal trié")</f>
        <v>bien trié</v>
      </c>
      <c r="I386" s="17" t="str">
        <f>IFERROR(INDEX('Voies de collecte'!C:C,MATCH(Carac[[#This Row],[Voie de collecte actuelle]],'Voies de collecte'!B:B,0)),"")</f>
        <v/>
      </c>
      <c r="J386" s="17" t="str">
        <f>IFERROR(INDEX('Voies de collecte'!C:C,MATCH(Carac[[#This Row],[Voie de collecte recommandée]],'Voies de collecte'!B:B,0)),"")</f>
        <v/>
      </c>
      <c r="K386" s="18" t="str">
        <f>IFERROR(VLOOKUP(B386,Équipement!D:E,2,FALSE),"")</f>
        <v/>
      </c>
      <c r="L386" s="21"/>
      <c r="M386" s="21" t="e">
        <f>VLOOKUP(Carac[[#This Row],[Équipement (Zone + Voie)]],Équipement!D:H,5,FALSE)</f>
        <v>#N/A</v>
      </c>
      <c r="N386" s="25">
        <f>IFERROR(IF(Carac[[#This Row],[Fréquence]]="ponctuel",Carac[[#This Row],[Masse 
(kg) ]],Carac[[#This Row],[Masse 
(kg) ]]*Carac[[#This Row],[Facteur d''annualisation]]),0)</f>
        <v>0</v>
      </c>
    </row>
    <row r="387" spans="3:14" ht="19.899999999999999" customHeight="1" x14ac:dyDescent="0.35">
      <c r="D387" s="66"/>
      <c r="E387" s="19"/>
      <c r="F387" s="76" t="str">
        <f>IFERROR(INDEX(Équipement!C:C,MATCH(Carac[[#This Row],[Équipement (Zone + Voie)]],Équipement!D:D,0)),"")</f>
        <v/>
      </c>
      <c r="G387" s="17" t="str">
        <f>IFERROR(INDEX('Grille de tri'!C:C,MATCH(Pesée!C387,'Grille de tri'!B:B,0)),"")</f>
        <v/>
      </c>
      <c r="H387" s="17" t="str">
        <f>IF(Carac[[#This Row],[Voie de collecte actuelle]]=Carac[[#This Row],[Voie de collecte recommandée]],"bien trié","mal trié")</f>
        <v>bien trié</v>
      </c>
      <c r="I387" s="17" t="str">
        <f>IFERROR(INDEX('Voies de collecte'!C:C,MATCH(Carac[[#This Row],[Voie de collecte actuelle]],'Voies de collecte'!B:B,0)),"")</f>
        <v/>
      </c>
      <c r="J387" s="17" t="str">
        <f>IFERROR(INDEX('Voies de collecte'!C:C,MATCH(Carac[[#This Row],[Voie de collecte recommandée]],'Voies de collecte'!B:B,0)),"")</f>
        <v/>
      </c>
      <c r="K387" s="18" t="str">
        <f>IFERROR(VLOOKUP(B387,Équipement!D:E,2,FALSE),"")</f>
        <v/>
      </c>
      <c r="L387" s="21"/>
      <c r="M387" s="21" t="e">
        <f>VLOOKUP(Carac[[#This Row],[Équipement (Zone + Voie)]],Équipement!D:H,5,FALSE)</f>
        <v>#N/A</v>
      </c>
      <c r="N387" s="25">
        <f>IFERROR(IF(Carac[[#This Row],[Fréquence]]="ponctuel",Carac[[#This Row],[Masse 
(kg) ]],Carac[[#This Row],[Masse 
(kg) ]]*Carac[[#This Row],[Facteur d''annualisation]]),0)</f>
        <v>0</v>
      </c>
    </row>
    <row r="388" spans="3:14" ht="19.899999999999999" customHeight="1" x14ac:dyDescent="0.35">
      <c r="D388" s="66"/>
      <c r="E388" s="19"/>
      <c r="F388" s="76" t="str">
        <f>IFERROR(INDEX(Équipement!C:C,MATCH(Carac[[#This Row],[Équipement (Zone + Voie)]],Équipement!D:D,0)),"")</f>
        <v/>
      </c>
      <c r="G388" s="17" t="str">
        <f>IFERROR(INDEX('Grille de tri'!C:C,MATCH(Pesée!C388,'Grille de tri'!B:B,0)),"")</f>
        <v/>
      </c>
      <c r="H388" s="17" t="str">
        <f>IF(Carac[[#This Row],[Voie de collecte actuelle]]=Carac[[#This Row],[Voie de collecte recommandée]],"bien trié","mal trié")</f>
        <v>bien trié</v>
      </c>
      <c r="I388" s="17" t="str">
        <f>IFERROR(INDEX('Voies de collecte'!C:C,MATCH(Carac[[#This Row],[Voie de collecte actuelle]],'Voies de collecte'!B:B,0)),"")</f>
        <v/>
      </c>
      <c r="J388" s="17" t="str">
        <f>IFERROR(INDEX('Voies de collecte'!C:C,MATCH(Carac[[#This Row],[Voie de collecte recommandée]],'Voies de collecte'!B:B,0)),"")</f>
        <v/>
      </c>
      <c r="K388" s="18" t="str">
        <f>IFERROR(VLOOKUP(B388,Équipement!D:E,2,FALSE),"")</f>
        <v/>
      </c>
      <c r="L388" s="21"/>
      <c r="M388" s="21" t="e">
        <f>VLOOKUP(Carac[[#This Row],[Équipement (Zone + Voie)]],Équipement!D:H,5,FALSE)</f>
        <v>#N/A</v>
      </c>
      <c r="N388" s="25">
        <f>IFERROR(IF(Carac[[#This Row],[Fréquence]]="ponctuel",Carac[[#This Row],[Masse 
(kg) ]],Carac[[#This Row],[Masse 
(kg) ]]*Carac[[#This Row],[Facteur d''annualisation]]),0)</f>
        <v>0</v>
      </c>
    </row>
    <row r="389" spans="3:14" ht="19.899999999999999" customHeight="1" x14ac:dyDescent="0.35">
      <c r="D389" s="66"/>
      <c r="E389" s="19"/>
      <c r="F389" s="76" t="str">
        <f>IFERROR(INDEX(Équipement!C:C,MATCH(Carac[[#This Row],[Équipement (Zone + Voie)]],Équipement!D:D,0)),"")</f>
        <v/>
      </c>
      <c r="G389" s="17" t="str">
        <f>IFERROR(INDEX('Grille de tri'!C:C,MATCH(Pesée!C389,'Grille de tri'!B:B,0)),"")</f>
        <v/>
      </c>
      <c r="H389" s="17" t="str">
        <f>IF(Carac[[#This Row],[Voie de collecte actuelle]]=Carac[[#This Row],[Voie de collecte recommandée]],"bien trié","mal trié")</f>
        <v>bien trié</v>
      </c>
      <c r="I389" s="17" t="str">
        <f>IFERROR(INDEX('Voies de collecte'!C:C,MATCH(Carac[[#This Row],[Voie de collecte actuelle]],'Voies de collecte'!B:B,0)),"")</f>
        <v/>
      </c>
      <c r="J389" s="17" t="str">
        <f>IFERROR(INDEX('Voies de collecte'!C:C,MATCH(Carac[[#This Row],[Voie de collecte recommandée]],'Voies de collecte'!B:B,0)),"")</f>
        <v/>
      </c>
      <c r="K389" s="18" t="str">
        <f>IFERROR(VLOOKUP(B389,Équipement!D:E,2,FALSE),"")</f>
        <v/>
      </c>
      <c r="L389" s="21"/>
      <c r="M389" s="21" t="e">
        <f>VLOOKUP(Carac[[#This Row],[Équipement (Zone + Voie)]],Équipement!D:H,5,FALSE)</f>
        <v>#N/A</v>
      </c>
      <c r="N389" s="25">
        <f>IFERROR(IF(Carac[[#This Row],[Fréquence]]="ponctuel",Carac[[#This Row],[Masse 
(kg) ]],Carac[[#This Row],[Masse 
(kg) ]]*Carac[[#This Row],[Facteur d''annualisation]]),0)</f>
        <v>0</v>
      </c>
    </row>
    <row r="390" spans="3:14" ht="19.899999999999999" customHeight="1" x14ac:dyDescent="0.35">
      <c r="C390" s="20"/>
      <c r="D390" s="66"/>
      <c r="E390" s="19"/>
      <c r="F390" s="76" t="str">
        <f>IFERROR(INDEX(Équipement!C:C,MATCH(Carac[[#This Row],[Équipement (Zone + Voie)]],Équipement!D:D,0)),"")</f>
        <v/>
      </c>
      <c r="G390" s="17" t="str">
        <f>IFERROR(INDEX('Grille de tri'!C:C,MATCH(Pesée!C390,'Grille de tri'!B:B,0)),"")</f>
        <v/>
      </c>
      <c r="H390" s="17" t="str">
        <f>IF(Carac[[#This Row],[Voie de collecte actuelle]]=Carac[[#This Row],[Voie de collecte recommandée]],"bien trié","mal trié")</f>
        <v>bien trié</v>
      </c>
      <c r="I390" s="17" t="str">
        <f>IFERROR(INDEX('Voies de collecte'!C:C,MATCH(Carac[[#This Row],[Voie de collecte actuelle]],'Voies de collecte'!B:B,0)),"")</f>
        <v/>
      </c>
      <c r="J390" s="17" t="str">
        <f>IFERROR(INDEX('Voies de collecte'!C:C,MATCH(Carac[[#This Row],[Voie de collecte recommandée]],'Voies de collecte'!B:B,0)),"")</f>
        <v/>
      </c>
      <c r="K390" s="18" t="str">
        <f>IFERROR(VLOOKUP(B390,Équipement!D:E,2,FALSE),"")</f>
        <v/>
      </c>
      <c r="L390" s="21"/>
      <c r="M390" s="21" t="e">
        <f>VLOOKUP(Carac[[#This Row],[Équipement (Zone + Voie)]],Équipement!D:H,5,FALSE)</f>
        <v>#N/A</v>
      </c>
      <c r="N390" s="25">
        <f>IFERROR(IF(Carac[[#This Row],[Fréquence]]="ponctuel",Carac[[#This Row],[Masse 
(kg) ]],Carac[[#This Row],[Masse 
(kg) ]]*Carac[[#This Row],[Facteur d''annualisation]]),0)</f>
        <v>0</v>
      </c>
    </row>
    <row r="391" spans="3:14" ht="19.899999999999999" customHeight="1" x14ac:dyDescent="0.35">
      <c r="D391" s="66"/>
      <c r="E391" s="19"/>
      <c r="F391" s="76" t="str">
        <f>IFERROR(INDEX(Équipement!C:C,MATCH(Carac[[#This Row],[Équipement (Zone + Voie)]],Équipement!D:D,0)),"")</f>
        <v/>
      </c>
      <c r="G391" s="17" t="str">
        <f>IFERROR(INDEX('Grille de tri'!C:C,MATCH(Pesée!C391,'Grille de tri'!B:B,0)),"")</f>
        <v/>
      </c>
      <c r="H391" s="17" t="str">
        <f>IF(Carac[[#This Row],[Voie de collecte actuelle]]=Carac[[#This Row],[Voie de collecte recommandée]],"bien trié","mal trié")</f>
        <v>bien trié</v>
      </c>
      <c r="I391" s="17" t="str">
        <f>IFERROR(INDEX('Voies de collecte'!C:C,MATCH(Carac[[#This Row],[Voie de collecte actuelle]],'Voies de collecte'!B:B,0)),"")</f>
        <v/>
      </c>
      <c r="J391" s="17" t="str">
        <f>IFERROR(INDEX('Voies de collecte'!C:C,MATCH(Carac[[#This Row],[Voie de collecte recommandée]],'Voies de collecte'!B:B,0)),"")</f>
        <v/>
      </c>
      <c r="K391" s="18" t="str">
        <f>IFERROR(VLOOKUP(B391,Équipement!D:E,2,FALSE),"")</f>
        <v/>
      </c>
      <c r="L391" s="21"/>
      <c r="M391" s="21" t="e">
        <f>VLOOKUP(Carac[[#This Row],[Équipement (Zone + Voie)]],Équipement!D:H,5,FALSE)</f>
        <v>#N/A</v>
      </c>
      <c r="N391" s="25">
        <f>IFERROR(IF(Carac[[#This Row],[Fréquence]]="ponctuel",Carac[[#This Row],[Masse 
(kg) ]],Carac[[#This Row],[Masse 
(kg) ]]*Carac[[#This Row],[Facteur d''annualisation]]),0)</f>
        <v>0</v>
      </c>
    </row>
    <row r="392" spans="3:14" ht="19.899999999999999" customHeight="1" x14ac:dyDescent="0.35">
      <c r="D392" s="66"/>
      <c r="E392" s="19"/>
      <c r="F392" s="76" t="str">
        <f>IFERROR(INDEX(Équipement!C:C,MATCH(Carac[[#This Row],[Équipement (Zone + Voie)]],Équipement!D:D,0)),"")</f>
        <v/>
      </c>
      <c r="G392" s="17" t="str">
        <f>IFERROR(INDEX('Grille de tri'!C:C,MATCH(Pesée!C392,'Grille de tri'!B:B,0)),"")</f>
        <v/>
      </c>
      <c r="H392" s="17" t="str">
        <f>IF(Carac[[#This Row],[Voie de collecte actuelle]]=Carac[[#This Row],[Voie de collecte recommandée]],"bien trié","mal trié")</f>
        <v>bien trié</v>
      </c>
      <c r="I392" s="17" t="str">
        <f>IFERROR(INDEX('Voies de collecte'!C:C,MATCH(Carac[[#This Row],[Voie de collecte actuelle]],'Voies de collecte'!B:B,0)),"")</f>
        <v/>
      </c>
      <c r="J392" s="17" t="str">
        <f>IFERROR(INDEX('Voies de collecte'!C:C,MATCH(Carac[[#This Row],[Voie de collecte recommandée]],'Voies de collecte'!B:B,0)),"")</f>
        <v/>
      </c>
      <c r="K392" s="18" t="str">
        <f>IFERROR(VLOOKUP(B392,Équipement!D:E,2,FALSE),"")</f>
        <v/>
      </c>
      <c r="L392" s="21"/>
      <c r="M392" s="21" t="e">
        <f>VLOOKUP(Carac[[#This Row],[Équipement (Zone + Voie)]],Équipement!D:H,5,FALSE)</f>
        <v>#N/A</v>
      </c>
      <c r="N392" s="25">
        <f>IFERROR(IF(Carac[[#This Row],[Fréquence]]="ponctuel",Carac[[#This Row],[Masse 
(kg) ]],Carac[[#This Row],[Masse 
(kg) ]]*Carac[[#This Row],[Facteur d''annualisation]]),0)</f>
        <v>0</v>
      </c>
    </row>
    <row r="393" spans="3:14" ht="19.899999999999999" customHeight="1" x14ac:dyDescent="0.35">
      <c r="D393" s="66"/>
      <c r="E393" s="19"/>
      <c r="F393" s="76" t="str">
        <f>IFERROR(INDEX(Équipement!C:C,MATCH(Carac[[#This Row],[Équipement (Zone + Voie)]],Équipement!D:D,0)),"")</f>
        <v/>
      </c>
      <c r="G393" s="17" t="str">
        <f>IFERROR(INDEX('Grille de tri'!C:C,MATCH(Pesée!C393,'Grille de tri'!B:B,0)),"")</f>
        <v/>
      </c>
      <c r="H393" s="17" t="str">
        <f>IF(Carac[[#This Row],[Voie de collecte actuelle]]=Carac[[#This Row],[Voie de collecte recommandée]],"bien trié","mal trié")</f>
        <v>bien trié</v>
      </c>
      <c r="I393" s="17" t="str">
        <f>IFERROR(INDEX('Voies de collecte'!C:C,MATCH(Carac[[#This Row],[Voie de collecte actuelle]],'Voies de collecte'!B:B,0)),"")</f>
        <v/>
      </c>
      <c r="J393" s="17" t="str">
        <f>IFERROR(INDEX('Voies de collecte'!C:C,MATCH(Carac[[#This Row],[Voie de collecte recommandée]],'Voies de collecte'!B:B,0)),"")</f>
        <v/>
      </c>
      <c r="K393" s="18" t="str">
        <f>IFERROR(VLOOKUP(B393,Équipement!D:E,2,FALSE),"")</f>
        <v/>
      </c>
      <c r="L393" s="21"/>
      <c r="M393" s="21" t="e">
        <f>VLOOKUP(Carac[[#This Row],[Équipement (Zone + Voie)]],Équipement!D:H,5,FALSE)</f>
        <v>#N/A</v>
      </c>
      <c r="N393" s="25">
        <f>IFERROR(IF(Carac[[#This Row],[Fréquence]]="ponctuel",Carac[[#This Row],[Masse 
(kg) ]],Carac[[#This Row],[Masse 
(kg) ]]*Carac[[#This Row],[Facteur d''annualisation]]),0)</f>
        <v>0</v>
      </c>
    </row>
    <row r="394" spans="3:14" ht="19.899999999999999" customHeight="1" x14ac:dyDescent="0.35">
      <c r="D394" s="66"/>
      <c r="E394" s="19"/>
      <c r="F394" s="76" t="str">
        <f>IFERROR(INDEX(Équipement!C:C,MATCH(Carac[[#This Row],[Équipement (Zone + Voie)]],Équipement!D:D,0)),"")</f>
        <v/>
      </c>
      <c r="G394" s="17" t="str">
        <f>IFERROR(INDEX('Grille de tri'!C:C,MATCH(Pesée!C394,'Grille de tri'!B:B,0)),"")</f>
        <v/>
      </c>
      <c r="H394" s="17" t="str">
        <f>IF(Carac[[#This Row],[Voie de collecte actuelle]]=Carac[[#This Row],[Voie de collecte recommandée]],"bien trié","mal trié")</f>
        <v>bien trié</v>
      </c>
      <c r="I394" s="17" t="str">
        <f>IFERROR(INDEX('Voies de collecte'!C:C,MATCH(Carac[[#This Row],[Voie de collecte actuelle]],'Voies de collecte'!B:B,0)),"")</f>
        <v/>
      </c>
      <c r="J394" s="17" t="str">
        <f>IFERROR(INDEX('Voies de collecte'!C:C,MATCH(Carac[[#This Row],[Voie de collecte recommandée]],'Voies de collecte'!B:B,0)),"")</f>
        <v/>
      </c>
      <c r="K394" s="18" t="str">
        <f>IFERROR(VLOOKUP(B394,Équipement!D:E,2,FALSE),"")</f>
        <v/>
      </c>
      <c r="L394" s="21"/>
      <c r="M394" s="21" t="e">
        <f>VLOOKUP(Carac[[#This Row],[Équipement (Zone + Voie)]],Équipement!D:H,5,FALSE)</f>
        <v>#N/A</v>
      </c>
      <c r="N394" s="25">
        <f>IFERROR(IF(Carac[[#This Row],[Fréquence]]="ponctuel",Carac[[#This Row],[Masse 
(kg) ]],Carac[[#This Row],[Masse 
(kg) ]]*Carac[[#This Row],[Facteur d''annualisation]]),0)</f>
        <v>0</v>
      </c>
    </row>
    <row r="395" spans="3:14" ht="19.899999999999999" customHeight="1" x14ac:dyDescent="0.35">
      <c r="D395" s="66"/>
      <c r="E395" s="19"/>
      <c r="F395" s="76" t="str">
        <f>IFERROR(INDEX(Équipement!C:C,MATCH(Carac[[#This Row],[Équipement (Zone + Voie)]],Équipement!D:D,0)),"")</f>
        <v/>
      </c>
      <c r="G395" s="17" t="str">
        <f>IFERROR(INDEX('Grille de tri'!C:C,MATCH(Pesée!C395,'Grille de tri'!B:B,0)),"")</f>
        <v/>
      </c>
      <c r="H395" s="17" t="str">
        <f>IF(Carac[[#This Row],[Voie de collecte actuelle]]=Carac[[#This Row],[Voie de collecte recommandée]],"bien trié","mal trié")</f>
        <v>bien trié</v>
      </c>
      <c r="I395" s="17" t="str">
        <f>IFERROR(INDEX('Voies de collecte'!C:C,MATCH(Carac[[#This Row],[Voie de collecte actuelle]],'Voies de collecte'!B:B,0)),"")</f>
        <v/>
      </c>
      <c r="J395" s="17" t="str">
        <f>IFERROR(INDEX('Voies de collecte'!C:C,MATCH(Carac[[#This Row],[Voie de collecte recommandée]],'Voies de collecte'!B:B,0)),"")</f>
        <v/>
      </c>
      <c r="K395" s="18" t="str">
        <f>IFERROR(VLOOKUP(B395,Équipement!D:E,2,FALSE),"")</f>
        <v/>
      </c>
      <c r="L395" s="21"/>
      <c r="M395" s="21" t="e">
        <f>VLOOKUP(Carac[[#This Row],[Équipement (Zone + Voie)]],Équipement!D:H,5,FALSE)</f>
        <v>#N/A</v>
      </c>
      <c r="N395" s="25">
        <f>IFERROR(IF(Carac[[#This Row],[Fréquence]]="ponctuel",Carac[[#This Row],[Masse 
(kg) ]],Carac[[#This Row],[Masse 
(kg) ]]*Carac[[#This Row],[Facteur d''annualisation]]),0)</f>
        <v>0</v>
      </c>
    </row>
    <row r="396" spans="3:14" ht="19.899999999999999" customHeight="1" x14ac:dyDescent="0.35">
      <c r="D396" s="66"/>
      <c r="E396" s="19"/>
      <c r="F396" s="76" t="str">
        <f>IFERROR(INDEX(Équipement!C:C,MATCH(Carac[[#This Row],[Équipement (Zone + Voie)]],Équipement!D:D,0)),"")</f>
        <v/>
      </c>
      <c r="G396" s="17" t="str">
        <f>IFERROR(INDEX('Grille de tri'!C:C,MATCH(Pesée!C396,'Grille de tri'!B:B,0)),"")</f>
        <v/>
      </c>
      <c r="H396" s="17" t="str">
        <f>IF(Carac[[#This Row],[Voie de collecte actuelle]]=Carac[[#This Row],[Voie de collecte recommandée]],"bien trié","mal trié")</f>
        <v>bien trié</v>
      </c>
      <c r="I396" s="17" t="str">
        <f>IFERROR(INDEX('Voies de collecte'!C:C,MATCH(Carac[[#This Row],[Voie de collecte actuelle]],'Voies de collecte'!B:B,0)),"")</f>
        <v/>
      </c>
      <c r="J396" s="17" t="str">
        <f>IFERROR(INDEX('Voies de collecte'!C:C,MATCH(Carac[[#This Row],[Voie de collecte recommandée]],'Voies de collecte'!B:B,0)),"")</f>
        <v/>
      </c>
      <c r="K396" s="18" t="str">
        <f>IFERROR(VLOOKUP(B396,Équipement!D:E,2,FALSE),"")</f>
        <v/>
      </c>
      <c r="L396" s="21"/>
      <c r="M396" s="21" t="e">
        <f>VLOOKUP(Carac[[#This Row],[Équipement (Zone + Voie)]],Équipement!D:H,5,FALSE)</f>
        <v>#N/A</v>
      </c>
      <c r="N396" s="25">
        <f>IFERROR(IF(Carac[[#This Row],[Fréquence]]="ponctuel",Carac[[#This Row],[Masse 
(kg) ]],Carac[[#This Row],[Masse 
(kg) ]]*Carac[[#This Row],[Facteur d''annualisation]]),0)</f>
        <v>0</v>
      </c>
    </row>
    <row r="397" spans="3:14" ht="19.899999999999999" customHeight="1" x14ac:dyDescent="0.35">
      <c r="D397" s="66"/>
      <c r="E397" s="19"/>
      <c r="F397" s="76" t="str">
        <f>IFERROR(INDEX(Équipement!C:C,MATCH(Carac[[#This Row],[Équipement (Zone + Voie)]],Équipement!D:D,0)),"")</f>
        <v/>
      </c>
      <c r="G397" s="17" t="str">
        <f>IFERROR(INDEX('Grille de tri'!C:C,MATCH(Pesée!C397,'Grille de tri'!B:B,0)),"")</f>
        <v/>
      </c>
      <c r="H397" s="17" t="str">
        <f>IF(Carac[[#This Row],[Voie de collecte actuelle]]=Carac[[#This Row],[Voie de collecte recommandée]],"bien trié","mal trié")</f>
        <v>bien trié</v>
      </c>
      <c r="I397" s="17" t="str">
        <f>IFERROR(INDEX('Voies de collecte'!C:C,MATCH(Carac[[#This Row],[Voie de collecte actuelle]],'Voies de collecte'!B:B,0)),"")</f>
        <v/>
      </c>
      <c r="J397" s="17" t="str">
        <f>IFERROR(INDEX('Voies de collecte'!C:C,MATCH(Carac[[#This Row],[Voie de collecte recommandée]],'Voies de collecte'!B:B,0)),"")</f>
        <v/>
      </c>
      <c r="K397" s="18" t="str">
        <f>IFERROR(VLOOKUP(B397,Équipement!D:E,2,FALSE),"")</f>
        <v/>
      </c>
      <c r="L397" s="21"/>
      <c r="M397" s="21" t="e">
        <f>VLOOKUP(Carac[[#This Row],[Équipement (Zone + Voie)]],Équipement!D:H,5,FALSE)</f>
        <v>#N/A</v>
      </c>
      <c r="N397" s="25">
        <f>IFERROR(IF(Carac[[#This Row],[Fréquence]]="ponctuel",Carac[[#This Row],[Masse 
(kg) ]],Carac[[#This Row],[Masse 
(kg) ]]*Carac[[#This Row],[Facteur d''annualisation]]),0)</f>
        <v>0</v>
      </c>
    </row>
    <row r="398" spans="3:14" ht="19.899999999999999" customHeight="1" x14ac:dyDescent="0.35">
      <c r="D398" s="66"/>
      <c r="E398" s="19"/>
      <c r="F398" s="76" t="str">
        <f>IFERROR(INDEX(Équipement!C:C,MATCH(Carac[[#This Row],[Équipement (Zone + Voie)]],Équipement!D:D,0)),"")</f>
        <v/>
      </c>
      <c r="G398" s="17" t="str">
        <f>IFERROR(INDEX('Grille de tri'!C:C,MATCH(Pesée!C398,'Grille de tri'!B:B,0)),"")</f>
        <v/>
      </c>
      <c r="H398" s="17" t="str">
        <f>IF(Carac[[#This Row],[Voie de collecte actuelle]]=Carac[[#This Row],[Voie de collecte recommandée]],"bien trié","mal trié")</f>
        <v>bien trié</v>
      </c>
      <c r="I398" s="17" t="str">
        <f>IFERROR(INDEX('Voies de collecte'!C:C,MATCH(Carac[[#This Row],[Voie de collecte actuelle]],'Voies de collecte'!B:B,0)),"")</f>
        <v/>
      </c>
      <c r="J398" s="17" t="str">
        <f>IFERROR(INDEX('Voies de collecte'!C:C,MATCH(Carac[[#This Row],[Voie de collecte recommandée]],'Voies de collecte'!B:B,0)),"")</f>
        <v/>
      </c>
      <c r="K398" s="18" t="str">
        <f>IFERROR(VLOOKUP(B398,Équipement!D:E,2,FALSE),"")</f>
        <v/>
      </c>
      <c r="L398" s="21"/>
      <c r="M398" s="21" t="e">
        <f>VLOOKUP(Carac[[#This Row],[Équipement (Zone + Voie)]],Équipement!D:H,5,FALSE)</f>
        <v>#N/A</v>
      </c>
      <c r="N398" s="25">
        <f>IFERROR(IF(Carac[[#This Row],[Fréquence]]="ponctuel",Carac[[#This Row],[Masse 
(kg) ]],Carac[[#This Row],[Masse 
(kg) ]]*Carac[[#This Row],[Facteur d''annualisation]]),0)</f>
        <v>0</v>
      </c>
    </row>
    <row r="399" spans="3:14" ht="19.899999999999999" customHeight="1" x14ac:dyDescent="0.35">
      <c r="D399" s="66"/>
      <c r="E399" s="19"/>
      <c r="F399" s="76" t="str">
        <f>IFERROR(INDEX(Équipement!C:C,MATCH(Carac[[#This Row],[Équipement (Zone + Voie)]],Équipement!D:D,0)),"")</f>
        <v/>
      </c>
      <c r="G399" s="17" t="str">
        <f>IFERROR(INDEX('Grille de tri'!C:C,MATCH(Pesée!C399,'Grille de tri'!B:B,0)),"")</f>
        <v/>
      </c>
      <c r="H399" s="17" t="str">
        <f>IF(Carac[[#This Row],[Voie de collecte actuelle]]=Carac[[#This Row],[Voie de collecte recommandée]],"bien trié","mal trié")</f>
        <v>bien trié</v>
      </c>
      <c r="I399" s="17" t="str">
        <f>IFERROR(INDEX('Voies de collecte'!C:C,MATCH(Carac[[#This Row],[Voie de collecte actuelle]],'Voies de collecte'!B:B,0)),"")</f>
        <v/>
      </c>
      <c r="J399" s="17" t="str">
        <f>IFERROR(INDEX('Voies de collecte'!C:C,MATCH(Carac[[#This Row],[Voie de collecte recommandée]],'Voies de collecte'!B:B,0)),"")</f>
        <v/>
      </c>
      <c r="K399" s="18" t="str">
        <f>IFERROR(VLOOKUP(B399,Équipement!D:E,2,FALSE),"")</f>
        <v/>
      </c>
      <c r="L399" s="21"/>
      <c r="M399" s="21" t="e">
        <f>VLOOKUP(Carac[[#This Row],[Équipement (Zone + Voie)]],Équipement!D:H,5,FALSE)</f>
        <v>#N/A</v>
      </c>
      <c r="N399" s="25">
        <f>IFERROR(IF(Carac[[#This Row],[Fréquence]]="ponctuel",Carac[[#This Row],[Masse 
(kg) ]],Carac[[#This Row],[Masse 
(kg) ]]*Carac[[#This Row],[Facteur d''annualisation]]),0)</f>
        <v>0</v>
      </c>
    </row>
    <row r="400" spans="3:14" ht="19.899999999999999" customHeight="1" x14ac:dyDescent="0.35">
      <c r="D400" s="66"/>
      <c r="E400" s="19"/>
      <c r="F400" s="76" t="str">
        <f>IFERROR(INDEX(Équipement!C:C,MATCH(Carac[[#This Row],[Équipement (Zone + Voie)]],Équipement!D:D,0)),"")</f>
        <v/>
      </c>
      <c r="G400" s="17" t="str">
        <f>IFERROR(INDEX('Grille de tri'!C:C,MATCH(Pesée!C400,'Grille de tri'!B:B,0)),"")</f>
        <v/>
      </c>
      <c r="H400" s="17" t="str">
        <f>IF(Carac[[#This Row],[Voie de collecte actuelle]]=Carac[[#This Row],[Voie de collecte recommandée]],"bien trié","mal trié")</f>
        <v>bien trié</v>
      </c>
      <c r="I400" s="17" t="str">
        <f>IFERROR(INDEX('Voies de collecte'!C:C,MATCH(Carac[[#This Row],[Voie de collecte actuelle]],'Voies de collecte'!B:B,0)),"")</f>
        <v/>
      </c>
      <c r="J400" s="17" t="str">
        <f>IFERROR(INDEX('Voies de collecte'!C:C,MATCH(Carac[[#This Row],[Voie de collecte recommandée]],'Voies de collecte'!B:B,0)),"")</f>
        <v/>
      </c>
      <c r="K400" s="18" t="str">
        <f>IFERROR(VLOOKUP(B400,Équipement!D:E,2,FALSE),"")</f>
        <v/>
      </c>
      <c r="L400" s="21"/>
      <c r="M400" s="21" t="e">
        <f>VLOOKUP(Carac[[#This Row],[Équipement (Zone + Voie)]],Équipement!D:H,5,FALSE)</f>
        <v>#N/A</v>
      </c>
      <c r="N400" s="25">
        <f>IFERROR(IF(Carac[[#This Row],[Fréquence]]="ponctuel",Carac[[#This Row],[Masse 
(kg) ]],Carac[[#This Row],[Masse 
(kg) ]]*Carac[[#This Row],[Facteur d''annualisation]]),0)</f>
        <v>0</v>
      </c>
    </row>
    <row r="401" spans="3:14" ht="19.899999999999999" customHeight="1" x14ac:dyDescent="0.35">
      <c r="D401" s="66"/>
      <c r="E401" s="19"/>
      <c r="F401" s="76" t="str">
        <f>IFERROR(INDEX(Équipement!C:C,MATCH(Carac[[#This Row],[Équipement (Zone + Voie)]],Équipement!D:D,0)),"")</f>
        <v/>
      </c>
      <c r="G401" s="17" t="str">
        <f>IFERROR(INDEX('Grille de tri'!C:C,MATCH(Pesée!C401,'Grille de tri'!B:B,0)),"")</f>
        <v/>
      </c>
      <c r="H401" s="17" t="str">
        <f>IF(Carac[[#This Row],[Voie de collecte actuelle]]=Carac[[#This Row],[Voie de collecte recommandée]],"bien trié","mal trié")</f>
        <v>bien trié</v>
      </c>
      <c r="I401" s="17" t="str">
        <f>IFERROR(INDEX('Voies de collecte'!C:C,MATCH(Carac[[#This Row],[Voie de collecte actuelle]],'Voies de collecte'!B:B,0)),"")</f>
        <v/>
      </c>
      <c r="J401" s="17" t="str">
        <f>IFERROR(INDEX('Voies de collecte'!C:C,MATCH(Carac[[#This Row],[Voie de collecte recommandée]],'Voies de collecte'!B:B,0)),"")</f>
        <v/>
      </c>
      <c r="K401" s="18" t="str">
        <f>IFERROR(VLOOKUP(B401,Équipement!D:E,2,FALSE),"")</f>
        <v/>
      </c>
      <c r="L401" s="21"/>
      <c r="M401" s="21" t="e">
        <f>VLOOKUP(Carac[[#This Row],[Équipement (Zone + Voie)]],Équipement!D:H,5,FALSE)</f>
        <v>#N/A</v>
      </c>
      <c r="N401" s="25">
        <f>IFERROR(IF(Carac[[#This Row],[Fréquence]]="ponctuel",Carac[[#This Row],[Masse 
(kg) ]],Carac[[#This Row],[Masse 
(kg) ]]*Carac[[#This Row],[Facteur d''annualisation]]),0)</f>
        <v>0</v>
      </c>
    </row>
    <row r="402" spans="3:14" ht="19.899999999999999" customHeight="1" x14ac:dyDescent="0.35">
      <c r="D402" s="66"/>
      <c r="E402" s="19"/>
      <c r="F402" s="76" t="str">
        <f>IFERROR(INDEX(Équipement!C:C,MATCH(Carac[[#This Row],[Équipement (Zone + Voie)]],Équipement!D:D,0)),"")</f>
        <v/>
      </c>
      <c r="G402" s="17" t="str">
        <f>IFERROR(INDEX('Grille de tri'!C:C,MATCH(Pesée!C402,'Grille de tri'!B:B,0)),"")</f>
        <v/>
      </c>
      <c r="H402" s="17" t="str">
        <f>IF(Carac[[#This Row],[Voie de collecte actuelle]]=Carac[[#This Row],[Voie de collecte recommandée]],"bien trié","mal trié")</f>
        <v>bien trié</v>
      </c>
      <c r="I402" s="17" t="str">
        <f>IFERROR(INDEX('Voies de collecte'!C:C,MATCH(Carac[[#This Row],[Voie de collecte actuelle]],'Voies de collecte'!B:B,0)),"")</f>
        <v/>
      </c>
      <c r="J402" s="17" t="str">
        <f>IFERROR(INDEX('Voies de collecte'!C:C,MATCH(Carac[[#This Row],[Voie de collecte recommandée]],'Voies de collecte'!B:B,0)),"")</f>
        <v/>
      </c>
      <c r="K402" s="18" t="str">
        <f>IFERROR(VLOOKUP(B402,Équipement!D:E,2,FALSE),"")</f>
        <v/>
      </c>
      <c r="L402" s="21"/>
      <c r="M402" s="21" t="e">
        <f>VLOOKUP(Carac[[#This Row],[Équipement (Zone + Voie)]],Équipement!D:H,5,FALSE)</f>
        <v>#N/A</v>
      </c>
      <c r="N402" s="25">
        <f>IFERROR(IF(Carac[[#This Row],[Fréquence]]="ponctuel",Carac[[#This Row],[Masse 
(kg) ]],Carac[[#This Row],[Masse 
(kg) ]]*Carac[[#This Row],[Facteur d''annualisation]]),0)</f>
        <v>0</v>
      </c>
    </row>
    <row r="403" spans="3:14" ht="19.899999999999999" customHeight="1" x14ac:dyDescent="0.35">
      <c r="D403" s="66"/>
      <c r="E403" s="19"/>
      <c r="F403" s="76" t="str">
        <f>IFERROR(INDEX(Équipement!C:C,MATCH(Carac[[#This Row],[Équipement (Zone + Voie)]],Équipement!D:D,0)),"")</f>
        <v/>
      </c>
      <c r="G403" s="17" t="str">
        <f>IFERROR(INDEX('Grille de tri'!C:C,MATCH(Pesée!C403,'Grille de tri'!B:B,0)),"")</f>
        <v/>
      </c>
      <c r="H403" s="17" t="str">
        <f>IF(Carac[[#This Row],[Voie de collecte actuelle]]=Carac[[#This Row],[Voie de collecte recommandée]],"bien trié","mal trié")</f>
        <v>bien trié</v>
      </c>
      <c r="I403" s="17" t="str">
        <f>IFERROR(INDEX('Voies de collecte'!C:C,MATCH(Carac[[#This Row],[Voie de collecte actuelle]],'Voies de collecte'!B:B,0)),"")</f>
        <v/>
      </c>
      <c r="J403" s="17" t="str">
        <f>IFERROR(INDEX('Voies de collecte'!C:C,MATCH(Carac[[#This Row],[Voie de collecte recommandée]],'Voies de collecte'!B:B,0)),"")</f>
        <v/>
      </c>
      <c r="K403" s="18" t="str">
        <f>IFERROR(VLOOKUP(B403,Équipement!D:E,2,FALSE),"")</f>
        <v/>
      </c>
      <c r="L403" s="21"/>
      <c r="M403" s="21" t="e">
        <f>VLOOKUP(Carac[[#This Row],[Équipement (Zone + Voie)]],Équipement!D:H,5,FALSE)</f>
        <v>#N/A</v>
      </c>
      <c r="N403" s="25">
        <f>IFERROR(IF(Carac[[#This Row],[Fréquence]]="ponctuel",Carac[[#This Row],[Masse 
(kg) ]],Carac[[#This Row],[Masse 
(kg) ]]*Carac[[#This Row],[Facteur d''annualisation]]),0)</f>
        <v>0</v>
      </c>
    </row>
    <row r="404" spans="3:14" ht="19.899999999999999" customHeight="1" x14ac:dyDescent="0.35">
      <c r="D404" s="66"/>
      <c r="E404" s="19"/>
      <c r="F404" s="76" t="str">
        <f>IFERROR(INDEX(Équipement!C:C,MATCH(Carac[[#This Row],[Équipement (Zone + Voie)]],Équipement!D:D,0)),"")</f>
        <v/>
      </c>
      <c r="G404" s="17" t="str">
        <f>IFERROR(INDEX('Grille de tri'!C:C,MATCH(Pesée!C404,'Grille de tri'!B:B,0)),"")</f>
        <v/>
      </c>
      <c r="H404" s="17" t="str">
        <f>IF(Carac[[#This Row],[Voie de collecte actuelle]]=Carac[[#This Row],[Voie de collecte recommandée]],"bien trié","mal trié")</f>
        <v>bien trié</v>
      </c>
      <c r="I404" s="17" t="str">
        <f>IFERROR(INDEX('Voies de collecte'!C:C,MATCH(Carac[[#This Row],[Voie de collecte actuelle]],'Voies de collecte'!B:B,0)),"")</f>
        <v/>
      </c>
      <c r="J404" s="17" t="str">
        <f>IFERROR(INDEX('Voies de collecte'!C:C,MATCH(Carac[[#This Row],[Voie de collecte recommandée]],'Voies de collecte'!B:B,0)),"")</f>
        <v/>
      </c>
      <c r="K404" s="18" t="str">
        <f>IFERROR(VLOOKUP(B404,Équipement!D:E,2,FALSE),"")</f>
        <v/>
      </c>
      <c r="L404" s="21"/>
      <c r="M404" s="21" t="e">
        <f>VLOOKUP(Carac[[#This Row],[Équipement (Zone + Voie)]],Équipement!D:H,5,FALSE)</f>
        <v>#N/A</v>
      </c>
      <c r="N404" s="25">
        <f>IFERROR(IF(Carac[[#This Row],[Fréquence]]="ponctuel",Carac[[#This Row],[Masse 
(kg) ]],Carac[[#This Row],[Masse 
(kg) ]]*Carac[[#This Row],[Facteur d''annualisation]]),0)</f>
        <v>0</v>
      </c>
    </row>
    <row r="405" spans="3:14" ht="19.899999999999999" customHeight="1" x14ac:dyDescent="0.35">
      <c r="D405" s="66"/>
      <c r="E405" s="19"/>
      <c r="F405" s="76" t="str">
        <f>IFERROR(INDEX(Équipement!C:C,MATCH(Carac[[#This Row],[Équipement (Zone + Voie)]],Équipement!D:D,0)),"")</f>
        <v/>
      </c>
      <c r="G405" s="17" t="str">
        <f>IFERROR(INDEX('Grille de tri'!C:C,MATCH(Pesée!C405,'Grille de tri'!B:B,0)),"")</f>
        <v/>
      </c>
      <c r="H405" s="17" t="str">
        <f>IF(Carac[[#This Row],[Voie de collecte actuelle]]=Carac[[#This Row],[Voie de collecte recommandée]],"bien trié","mal trié")</f>
        <v>bien trié</v>
      </c>
      <c r="I405" s="17" t="str">
        <f>IFERROR(INDEX('Voies de collecte'!C:C,MATCH(Carac[[#This Row],[Voie de collecte actuelle]],'Voies de collecte'!B:B,0)),"")</f>
        <v/>
      </c>
      <c r="J405" s="17" t="str">
        <f>IFERROR(INDEX('Voies de collecte'!C:C,MATCH(Carac[[#This Row],[Voie de collecte recommandée]],'Voies de collecte'!B:B,0)),"")</f>
        <v/>
      </c>
      <c r="K405" s="18" t="str">
        <f>IFERROR(VLOOKUP(B405,Équipement!D:E,2,FALSE),"")</f>
        <v/>
      </c>
      <c r="L405" s="21"/>
      <c r="M405" s="21" t="e">
        <f>VLOOKUP(Carac[[#This Row],[Équipement (Zone + Voie)]],Équipement!D:H,5,FALSE)</f>
        <v>#N/A</v>
      </c>
      <c r="N405" s="25">
        <f>IFERROR(IF(Carac[[#This Row],[Fréquence]]="ponctuel",Carac[[#This Row],[Masse 
(kg) ]],Carac[[#This Row],[Masse 
(kg) ]]*Carac[[#This Row],[Facteur d''annualisation]]),0)</f>
        <v>0</v>
      </c>
    </row>
    <row r="406" spans="3:14" ht="19.899999999999999" customHeight="1" x14ac:dyDescent="0.35">
      <c r="D406" s="66"/>
      <c r="E406" s="19"/>
      <c r="F406" s="76" t="str">
        <f>IFERROR(INDEX(Équipement!C:C,MATCH(Carac[[#This Row],[Équipement (Zone + Voie)]],Équipement!D:D,0)),"")</f>
        <v/>
      </c>
      <c r="G406" s="17" t="str">
        <f>IFERROR(INDEX('Grille de tri'!C:C,MATCH(Pesée!C406,'Grille de tri'!B:B,0)),"")</f>
        <v/>
      </c>
      <c r="H406" s="17" t="str">
        <f>IF(Carac[[#This Row],[Voie de collecte actuelle]]=Carac[[#This Row],[Voie de collecte recommandée]],"bien trié","mal trié")</f>
        <v>bien trié</v>
      </c>
      <c r="I406" s="17" t="str">
        <f>IFERROR(INDEX('Voies de collecte'!C:C,MATCH(Carac[[#This Row],[Voie de collecte actuelle]],'Voies de collecte'!B:B,0)),"")</f>
        <v/>
      </c>
      <c r="J406" s="17" t="str">
        <f>IFERROR(INDEX('Voies de collecte'!C:C,MATCH(Carac[[#This Row],[Voie de collecte recommandée]],'Voies de collecte'!B:B,0)),"")</f>
        <v/>
      </c>
      <c r="K406" s="18" t="str">
        <f>IFERROR(VLOOKUP(B406,Équipement!D:E,2,FALSE),"")</f>
        <v/>
      </c>
      <c r="L406" s="21"/>
      <c r="M406" s="21" t="e">
        <f>VLOOKUP(Carac[[#This Row],[Équipement (Zone + Voie)]],Équipement!D:H,5,FALSE)</f>
        <v>#N/A</v>
      </c>
      <c r="N406" s="25">
        <f>IFERROR(IF(Carac[[#This Row],[Fréquence]]="ponctuel",Carac[[#This Row],[Masse 
(kg) ]],Carac[[#This Row],[Masse 
(kg) ]]*Carac[[#This Row],[Facteur d''annualisation]]),0)</f>
        <v>0</v>
      </c>
    </row>
    <row r="407" spans="3:14" ht="19.899999999999999" customHeight="1" x14ac:dyDescent="0.35">
      <c r="D407" s="66"/>
      <c r="E407" s="19"/>
      <c r="F407" s="76" t="str">
        <f>IFERROR(INDEX(Équipement!C:C,MATCH(Carac[[#This Row],[Équipement (Zone + Voie)]],Équipement!D:D,0)),"")</f>
        <v/>
      </c>
      <c r="G407" s="17" t="str">
        <f>IFERROR(INDEX('Grille de tri'!C:C,MATCH(Pesée!C407,'Grille de tri'!B:B,0)),"")</f>
        <v/>
      </c>
      <c r="H407" s="17" t="str">
        <f>IF(Carac[[#This Row],[Voie de collecte actuelle]]=Carac[[#This Row],[Voie de collecte recommandée]],"bien trié","mal trié")</f>
        <v>bien trié</v>
      </c>
      <c r="I407" s="17" t="str">
        <f>IFERROR(INDEX('Voies de collecte'!C:C,MATCH(Carac[[#This Row],[Voie de collecte actuelle]],'Voies de collecte'!B:B,0)),"")</f>
        <v/>
      </c>
      <c r="J407" s="17" t="str">
        <f>IFERROR(INDEX('Voies de collecte'!C:C,MATCH(Carac[[#This Row],[Voie de collecte recommandée]],'Voies de collecte'!B:B,0)),"")</f>
        <v/>
      </c>
      <c r="K407" s="18" t="str">
        <f>IFERROR(VLOOKUP(B407,Équipement!D:E,2,FALSE),"")</f>
        <v/>
      </c>
      <c r="L407" s="21"/>
      <c r="M407" s="21" t="e">
        <f>VLOOKUP(Carac[[#This Row],[Équipement (Zone + Voie)]],Équipement!D:H,5,FALSE)</f>
        <v>#N/A</v>
      </c>
      <c r="N407" s="25">
        <f>IFERROR(IF(Carac[[#This Row],[Fréquence]]="ponctuel",Carac[[#This Row],[Masse 
(kg) ]],Carac[[#This Row],[Masse 
(kg) ]]*Carac[[#This Row],[Facteur d''annualisation]]),0)</f>
        <v>0</v>
      </c>
    </row>
    <row r="408" spans="3:14" ht="19.899999999999999" customHeight="1" x14ac:dyDescent="0.35">
      <c r="D408" s="66"/>
      <c r="E408" s="19"/>
      <c r="F408" s="76" t="str">
        <f>IFERROR(INDEX(Équipement!C:C,MATCH(Carac[[#This Row],[Équipement (Zone + Voie)]],Équipement!D:D,0)),"")</f>
        <v/>
      </c>
      <c r="G408" s="17" t="str">
        <f>IFERROR(INDEX('Grille de tri'!C:C,MATCH(Pesée!C408,'Grille de tri'!B:B,0)),"")</f>
        <v/>
      </c>
      <c r="H408" s="17" t="str">
        <f>IF(Carac[[#This Row],[Voie de collecte actuelle]]=Carac[[#This Row],[Voie de collecte recommandée]],"bien trié","mal trié")</f>
        <v>bien trié</v>
      </c>
      <c r="I408" s="17" t="str">
        <f>IFERROR(INDEX('Voies de collecte'!C:C,MATCH(Carac[[#This Row],[Voie de collecte actuelle]],'Voies de collecte'!B:B,0)),"")</f>
        <v/>
      </c>
      <c r="J408" s="17" t="str">
        <f>IFERROR(INDEX('Voies de collecte'!C:C,MATCH(Carac[[#This Row],[Voie de collecte recommandée]],'Voies de collecte'!B:B,0)),"")</f>
        <v/>
      </c>
      <c r="K408" s="18" t="str">
        <f>IFERROR(VLOOKUP(B408,Équipement!D:E,2,FALSE),"")</f>
        <v/>
      </c>
      <c r="L408" s="21"/>
      <c r="M408" s="21" t="e">
        <f>VLOOKUP(Carac[[#This Row],[Équipement (Zone + Voie)]],Équipement!D:H,5,FALSE)</f>
        <v>#N/A</v>
      </c>
      <c r="N408" s="25">
        <f>IFERROR(IF(Carac[[#This Row],[Fréquence]]="ponctuel",Carac[[#This Row],[Masse 
(kg) ]],Carac[[#This Row],[Masse 
(kg) ]]*Carac[[#This Row],[Facteur d''annualisation]]),0)</f>
        <v>0</v>
      </c>
    </row>
    <row r="409" spans="3:14" ht="19.899999999999999" customHeight="1" x14ac:dyDescent="0.35">
      <c r="D409" s="66"/>
      <c r="E409" s="19"/>
      <c r="F409" s="76" t="str">
        <f>IFERROR(INDEX(Équipement!C:C,MATCH(Carac[[#This Row],[Équipement (Zone + Voie)]],Équipement!D:D,0)),"")</f>
        <v/>
      </c>
      <c r="G409" s="17" t="str">
        <f>IFERROR(INDEX('Grille de tri'!C:C,MATCH(Pesée!C409,'Grille de tri'!B:B,0)),"")</f>
        <v/>
      </c>
      <c r="H409" s="17" t="str">
        <f>IF(Carac[[#This Row],[Voie de collecte actuelle]]=Carac[[#This Row],[Voie de collecte recommandée]],"bien trié","mal trié")</f>
        <v>bien trié</v>
      </c>
      <c r="I409" s="17" t="str">
        <f>IFERROR(INDEX('Voies de collecte'!C:C,MATCH(Carac[[#This Row],[Voie de collecte actuelle]],'Voies de collecte'!B:B,0)),"")</f>
        <v/>
      </c>
      <c r="J409" s="17" t="str">
        <f>IFERROR(INDEX('Voies de collecte'!C:C,MATCH(Carac[[#This Row],[Voie de collecte recommandée]],'Voies de collecte'!B:B,0)),"")</f>
        <v/>
      </c>
      <c r="K409" s="18" t="str">
        <f>IFERROR(VLOOKUP(B409,Équipement!D:E,2,FALSE),"")</f>
        <v/>
      </c>
      <c r="L409" s="21"/>
      <c r="M409" s="21" t="e">
        <f>VLOOKUP(Carac[[#This Row],[Équipement (Zone + Voie)]],Équipement!D:H,5,FALSE)</f>
        <v>#N/A</v>
      </c>
      <c r="N409" s="25">
        <f>IFERROR(IF(Carac[[#This Row],[Fréquence]]="ponctuel",Carac[[#This Row],[Masse 
(kg) ]],Carac[[#This Row],[Masse 
(kg) ]]*Carac[[#This Row],[Facteur d''annualisation]]),0)</f>
        <v>0</v>
      </c>
    </row>
    <row r="410" spans="3:14" ht="19.899999999999999" customHeight="1" x14ac:dyDescent="0.35">
      <c r="D410" s="66"/>
      <c r="E410" s="19"/>
      <c r="F410" s="76" t="str">
        <f>IFERROR(INDEX(Équipement!C:C,MATCH(Carac[[#This Row],[Équipement (Zone + Voie)]],Équipement!D:D,0)),"")</f>
        <v/>
      </c>
      <c r="G410" s="17" t="str">
        <f>IFERROR(INDEX('Grille de tri'!C:C,MATCH(Pesée!C410,'Grille de tri'!B:B,0)),"")</f>
        <v/>
      </c>
      <c r="H410" s="17" t="str">
        <f>IF(Carac[[#This Row],[Voie de collecte actuelle]]=Carac[[#This Row],[Voie de collecte recommandée]],"bien trié","mal trié")</f>
        <v>bien trié</v>
      </c>
      <c r="I410" s="17" t="str">
        <f>IFERROR(INDEX('Voies de collecte'!C:C,MATCH(Carac[[#This Row],[Voie de collecte actuelle]],'Voies de collecte'!B:B,0)),"")</f>
        <v/>
      </c>
      <c r="J410" s="17" t="str">
        <f>IFERROR(INDEX('Voies de collecte'!C:C,MATCH(Carac[[#This Row],[Voie de collecte recommandée]],'Voies de collecte'!B:B,0)),"")</f>
        <v/>
      </c>
      <c r="K410" s="18" t="str">
        <f>IFERROR(VLOOKUP(B410,Équipement!D:E,2,FALSE),"")</f>
        <v/>
      </c>
      <c r="L410" s="21"/>
      <c r="M410" s="21" t="e">
        <f>VLOOKUP(Carac[[#This Row],[Équipement (Zone + Voie)]],Équipement!D:H,5,FALSE)</f>
        <v>#N/A</v>
      </c>
      <c r="N410" s="25">
        <f>IFERROR(IF(Carac[[#This Row],[Fréquence]]="ponctuel",Carac[[#This Row],[Masse 
(kg) ]],Carac[[#This Row],[Masse 
(kg) ]]*Carac[[#This Row],[Facteur d''annualisation]]),0)</f>
        <v>0</v>
      </c>
    </row>
    <row r="411" spans="3:14" ht="19.899999999999999" customHeight="1" x14ac:dyDescent="0.35">
      <c r="D411" s="66"/>
      <c r="E411" s="19"/>
      <c r="F411" s="76" t="str">
        <f>IFERROR(INDEX(Équipement!C:C,MATCH(Carac[[#This Row],[Équipement (Zone + Voie)]],Équipement!D:D,0)),"")</f>
        <v/>
      </c>
      <c r="G411" s="17" t="str">
        <f>IFERROR(INDEX('Grille de tri'!C:C,MATCH(Pesée!C411,'Grille de tri'!B:B,0)),"")</f>
        <v/>
      </c>
      <c r="H411" s="17" t="str">
        <f>IF(Carac[[#This Row],[Voie de collecte actuelle]]=Carac[[#This Row],[Voie de collecte recommandée]],"bien trié","mal trié")</f>
        <v>bien trié</v>
      </c>
      <c r="I411" s="17" t="str">
        <f>IFERROR(INDEX('Voies de collecte'!C:C,MATCH(Carac[[#This Row],[Voie de collecte actuelle]],'Voies de collecte'!B:B,0)),"")</f>
        <v/>
      </c>
      <c r="J411" s="17" t="str">
        <f>IFERROR(INDEX('Voies de collecte'!C:C,MATCH(Carac[[#This Row],[Voie de collecte recommandée]],'Voies de collecte'!B:B,0)),"")</f>
        <v/>
      </c>
      <c r="K411" s="18" t="str">
        <f>IFERROR(VLOOKUP(B411,Équipement!D:E,2,FALSE),"")</f>
        <v/>
      </c>
      <c r="L411" s="21"/>
      <c r="M411" s="21" t="e">
        <f>VLOOKUP(Carac[[#This Row],[Équipement (Zone + Voie)]],Équipement!D:H,5,FALSE)</f>
        <v>#N/A</v>
      </c>
      <c r="N411" s="25">
        <f>IFERROR(IF(Carac[[#This Row],[Fréquence]]="ponctuel",Carac[[#This Row],[Masse 
(kg) ]],Carac[[#This Row],[Masse 
(kg) ]]*Carac[[#This Row],[Facteur d''annualisation]]),0)</f>
        <v>0</v>
      </c>
    </row>
    <row r="412" spans="3:14" ht="19.899999999999999" customHeight="1" x14ac:dyDescent="0.35">
      <c r="D412" s="66"/>
      <c r="E412" s="19"/>
      <c r="F412" s="76" t="str">
        <f>IFERROR(INDEX(Équipement!C:C,MATCH(Carac[[#This Row],[Équipement (Zone + Voie)]],Équipement!D:D,0)),"")</f>
        <v/>
      </c>
      <c r="G412" s="17" t="str">
        <f>IFERROR(INDEX('Grille de tri'!C:C,MATCH(Pesée!C412,'Grille de tri'!B:B,0)),"")</f>
        <v/>
      </c>
      <c r="H412" s="17" t="str">
        <f>IF(Carac[[#This Row],[Voie de collecte actuelle]]=Carac[[#This Row],[Voie de collecte recommandée]],"bien trié","mal trié")</f>
        <v>bien trié</v>
      </c>
      <c r="I412" s="17" t="str">
        <f>IFERROR(INDEX('Voies de collecte'!C:C,MATCH(Carac[[#This Row],[Voie de collecte actuelle]],'Voies de collecte'!B:B,0)),"")</f>
        <v/>
      </c>
      <c r="J412" s="17" t="str">
        <f>IFERROR(INDEX('Voies de collecte'!C:C,MATCH(Carac[[#This Row],[Voie de collecte recommandée]],'Voies de collecte'!B:B,0)),"")</f>
        <v/>
      </c>
      <c r="K412" s="18" t="str">
        <f>IFERROR(VLOOKUP(B412,Équipement!D:E,2,FALSE),"")</f>
        <v/>
      </c>
      <c r="L412" s="21"/>
      <c r="M412" s="21" t="e">
        <f>VLOOKUP(Carac[[#This Row],[Équipement (Zone + Voie)]],Équipement!D:H,5,FALSE)</f>
        <v>#N/A</v>
      </c>
      <c r="N412" s="25">
        <f>IFERROR(IF(Carac[[#This Row],[Fréquence]]="ponctuel",Carac[[#This Row],[Masse 
(kg) ]],Carac[[#This Row],[Masse 
(kg) ]]*Carac[[#This Row],[Facteur d''annualisation]]),0)</f>
        <v>0</v>
      </c>
    </row>
    <row r="413" spans="3:14" ht="19.899999999999999" customHeight="1" x14ac:dyDescent="0.35">
      <c r="D413" s="66"/>
      <c r="E413" s="19"/>
      <c r="F413" s="76" t="str">
        <f>IFERROR(INDEX(Équipement!C:C,MATCH(Carac[[#This Row],[Équipement (Zone + Voie)]],Équipement!D:D,0)),"")</f>
        <v/>
      </c>
      <c r="G413" s="17" t="str">
        <f>IFERROR(INDEX('Grille de tri'!C:C,MATCH(Pesée!C413,'Grille de tri'!B:B,0)),"")</f>
        <v/>
      </c>
      <c r="H413" s="17" t="str">
        <f>IF(Carac[[#This Row],[Voie de collecte actuelle]]=Carac[[#This Row],[Voie de collecte recommandée]],"bien trié","mal trié")</f>
        <v>bien trié</v>
      </c>
      <c r="I413" s="17" t="str">
        <f>IFERROR(INDEX('Voies de collecte'!C:C,MATCH(Carac[[#This Row],[Voie de collecte actuelle]],'Voies de collecte'!B:B,0)),"")</f>
        <v/>
      </c>
      <c r="J413" s="17" t="str">
        <f>IFERROR(INDEX('Voies de collecte'!C:C,MATCH(Carac[[#This Row],[Voie de collecte recommandée]],'Voies de collecte'!B:B,0)),"")</f>
        <v/>
      </c>
      <c r="K413" s="18" t="str">
        <f>IFERROR(VLOOKUP(B413,Équipement!D:E,2,FALSE),"")</f>
        <v/>
      </c>
      <c r="L413" s="21"/>
      <c r="M413" s="21" t="e">
        <f>VLOOKUP(Carac[[#This Row],[Équipement (Zone + Voie)]],Équipement!D:H,5,FALSE)</f>
        <v>#N/A</v>
      </c>
      <c r="N413" s="25">
        <f>IFERROR(IF(Carac[[#This Row],[Fréquence]]="ponctuel",Carac[[#This Row],[Masse 
(kg) ]],Carac[[#This Row],[Masse 
(kg) ]]*Carac[[#This Row],[Facteur d''annualisation]]),0)</f>
        <v>0</v>
      </c>
    </row>
    <row r="414" spans="3:14" ht="19.899999999999999" customHeight="1" x14ac:dyDescent="0.35">
      <c r="C414" s="20"/>
      <c r="D414" s="66"/>
      <c r="E414" s="19"/>
      <c r="F414" s="76" t="str">
        <f>IFERROR(INDEX(Équipement!C:C,MATCH(Carac[[#This Row],[Équipement (Zone + Voie)]],Équipement!D:D,0)),"")</f>
        <v/>
      </c>
      <c r="G414" s="17" t="str">
        <f>IFERROR(INDEX('Grille de tri'!C:C,MATCH(Pesée!C414,'Grille de tri'!B:B,0)),"")</f>
        <v/>
      </c>
      <c r="H414" s="17" t="str">
        <f>IF(Carac[[#This Row],[Voie de collecte actuelle]]=Carac[[#This Row],[Voie de collecte recommandée]],"bien trié","mal trié")</f>
        <v>bien trié</v>
      </c>
      <c r="I414" s="17" t="str">
        <f>IFERROR(INDEX('Voies de collecte'!C:C,MATCH(Carac[[#This Row],[Voie de collecte actuelle]],'Voies de collecte'!B:B,0)),"")</f>
        <v/>
      </c>
      <c r="J414" s="17" t="str">
        <f>IFERROR(INDEX('Voies de collecte'!C:C,MATCH(Carac[[#This Row],[Voie de collecte recommandée]],'Voies de collecte'!B:B,0)),"")</f>
        <v/>
      </c>
      <c r="K414" s="18" t="str">
        <f>IFERROR(VLOOKUP(B414,Équipement!D:E,2,FALSE),"")</f>
        <v/>
      </c>
      <c r="L414" s="21"/>
      <c r="M414" s="21" t="e">
        <f>VLOOKUP(Carac[[#This Row],[Équipement (Zone + Voie)]],Équipement!D:H,5,FALSE)</f>
        <v>#N/A</v>
      </c>
      <c r="N414" s="25">
        <f>IFERROR(IF(Carac[[#This Row],[Fréquence]]="ponctuel",Carac[[#This Row],[Masse 
(kg) ]],Carac[[#This Row],[Masse 
(kg) ]]*Carac[[#This Row],[Facteur d''annualisation]]),0)</f>
        <v>0</v>
      </c>
    </row>
    <row r="415" spans="3:14" ht="19.899999999999999" customHeight="1" x14ac:dyDescent="0.35">
      <c r="C415" s="20"/>
      <c r="D415" s="66"/>
      <c r="E415" s="19"/>
      <c r="F415" s="76" t="str">
        <f>IFERROR(INDEX(Équipement!C:C,MATCH(Carac[[#This Row],[Équipement (Zone + Voie)]],Équipement!D:D,0)),"")</f>
        <v/>
      </c>
      <c r="G415" s="17" t="str">
        <f>IFERROR(INDEX('Grille de tri'!C:C,MATCH(Pesée!C415,'Grille de tri'!B:B,0)),"")</f>
        <v/>
      </c>
      <c r="H415" s="17" t="str">
        <f>IF(Carac[[#This Row],[Voie de collecte actuelle]]=Carac[[#This Row],[Voie de collecte recommandée]],"bien trié","mal trié")</f>
        <v>bien trié</v>
      </c>
      <c r="I415" s="17" t="str">
        <f>IFERROR(INDEX('Voies de collecte'!C:C,MATCH(Carac[[#This Row],[Voie de collecte actuelle]],'Voies de collecte'!B:B,0)),"")</f>
        <v/>
      </c>
      <c r="J415" s="17" t="str">
        <f>IFERROR(INDEX('Voies de collecte'!C:C,MATCH(Carac[[#This Row],[Voie de collecte recommandée]],'Voies de collecte'!B:B,0)),"")</f>
        <v/>
      </c>
      <c r="K415" s="18" t="str">
        <f>IFERROR(VLOOKUP(B415,Équipement!D:E,2,FALSE),"")</f>
        <v/>
      </c>
      <c r="L415" s="21"/>
      <c r="M415" s="21" t="e">
        <f>VLOOKUP(Carac[[#This Row],[Équipement (Zone + Voie)]],Équipement!D:H,5,FALSE)</f>
        <v>#N/A</v>
      </c>
      <c r="N415" s="25">
        <f>IFERROR(IF(Carac[[#This Row],[Fréquence]]="ponctuel",Carac[[#This Row],[Masse 
(kg) ]],Carac[[#This Row],[Masse 
(kg) ]]*Carac[[#This Row],[Facteur d''annualisation]]),0)</f>
        <v>0</v>
      </c>
    </row>
    <row r="416" spans="3:14" ht="19.899999999999999" customHeight="1" x14ac:dyDescent="0.35">
      <c r="C416" s="20"/>
      <c r="D416" s="66"/>
      <c r="E416" s="19"/>
      <c r="F416" s="76" t="str">
        <f>IFERROR(INDEX(Équipement!C:C,MATCH(Carac[[#This Row],[Équipement (Zone + Voie)]],Équipement!D:D,0)),"")</f>
        <v/>
      </c>
      <c r="G416" s="17" t="str">
        <f>IFERROR(INDEX('Grille de tri'!C:C,MATCH(Pesée!C416,'Grille de tri'!B:B,0)),"")</f>
        <v/>
      </c>
      <c r="H416" s="17" t="str">
        <f>IF(Carac[[#This Row],[Voie de collecte actuelle]]=Carac[[#This Row],[Voie de collecte recommandée]],"bien trié","mal trié")</f>
        <v>bien trié</v>
      </c>
      <c r="I416" s="17" t="str">
        <f>IFERROR(INDEX('Voies de collecte'!C:C,MATCH(Carac[[#This Row],[Voie de collecte actuelle]],'Voies de collecte'!B:B,0)),"")</f>
        <v/>
      </c>
      <c r="J416" s="17" t="str">
        <f>IFERROR(INDEX('Voies de collecte'!C:C,MATCH(Carac[[#This Row],[Voie de collecte recommandée]],'Voies de collecte'!B:B,0)),"")</f>
        <v/>
      </c>
      <c r="K416" s="18" t="str">
        <f>IFERROR(VLOOKUP(B416,Équipement!D:E,2,FALSE),"")</f>
        <v/>
      </c>
      <c r="L416" s="21"/>
      <c r="M416" s="21" t="e">
        <f>VLOOKUP(Carac[[#This Row],[Équipement (Zone + Voie)]],Équipement!D:H,5,FALSE)</f>
        <v>#N/A</v>
      </c>
      <c r="N416" s="25">
        <f>IFERROR(IF(Carac[[#This Row],[Fréquence]]="ponctuel",Carac[[#This Row],[Masse 
(kg) ]],Carac[[#This Row],[Masse 
(kg) ]]*Carac[[#This Row],[Facteur d''annualisation]]),0)</f>
        <v>0</v>
      </c>
    </row>
    <row r="417" spans="3:14" ht="19.899999999999999" customHeight="1" x14ac:dyDescent="0.35">
      <c r="C417" s="20"/>
      <c r="D417" s="66"/>
      <c r="E417" s="19"/>
      <c r="F417" s="76" t="str">
        <f>IFERROR(INDEX(Équipement!C:C,MATCH(Carac[[#This Row],[Équipement (Zone + Voie)]],Équipement!D:D,0)),"")</f>
        <v/>
      </c>
      <c r="G417" s="17" t="str">
        <f>IFERROR(INDEX('Grille de tri'!C:C,MATCH(Pesée!C417,'Grille de tri'!B:B,0)),"")</f>
        <v/>
      </c>
      <c r="H417" s="17" t="str">
        <f>IF(Carac[[#This Row],[Voie de collecte actuelle]]=Carac[[#This Row],[Voie de collecte recommandée]],"bien trié","mal trié")</f>
        <v>bien trié</v>
      </c>
      <c r="I417" s="17" t="str">
        <f>IFERROR(INDEX('Voies de collecte'!C:C,MATCH(Carac[[#This Row],[Voie de collecte actuelle]],'Voies de collecte'!B:B,0)),"")</f>
        <v/>
      </c>
      <c r="J417" s="17" t="str">
        <f>IFERROR(INDEX('Voies de collecte'!C:C,MATCH(Carac[[#This Row],[Voie de collecte recommandée]],'Voies de collecte'!B:B,0)),"")</f>
        <v/>
      </c>
      <c r="K417" s="18" t="str">
        <f>IFERROR(VLOOKUP(B417,Équipement!D:E,2,FALSE),"")</f>
        <v/>
      </c>
      <c r="L417" s="21"/>
      <c r="M417" s="21" t="e">
        <f>VLOOKUP(Carac[[#This Row],[Équipement (Zone + Voie)]],Équipement!D:H,5,FALSE)</f>
        <v>#N/A</v>
      </c>
      <c r="N417" s="25">
        <f>IFERROR(IF(Carac[[#This Row],[Fréquence]]="ponctuel",Carac[[#This Row],[Masse 
(kg) ]],Carac[[#This Row],[Masse 
(kg) ]]*Carac[[#This Row],[Facteur d''annualisation]]),0)</f>
        <v>0</v>
      </c>
    </row>
    <row r="418" spans="3:14" ht="19.899999999999999" customHeight="1" x14ac:dyDescent="0.35">
      <c r="C418" s="20"/>
      <c r="D418" s="66"/>
      <c r="E418" s="19"/>
      <c r="F418" s="76" t="str">
        <f>IFERROR(INDEX(Équipement!C:C,MATCH(Carac[[#This Row],[Équipement (Zone + Voie)]],Équipement!D:D,0)),"")</f>
        <v/>
      </c>
      <c r="G418" s="17" t="str">
        <f>IFERROR(INDEX('Grille de tri'!C:C,MATCH(Pesée!C418,'Grille de tri'!B:B,0)),"")</f>
        <v/>
      </c>
      <c r="H418" s="17" t="str">
        <f>IF(Carac[[#This Row],[Voie de collecte actuelle]]=Carac[[#This Row],[Voie de collecte recommandée]],"bien trié","mal trié")</f>
        <v>bien trié</v>
      </c>
      <c r="I418" s="17" t="str">
        <f>IFERROR(INDEX('Voies de collecte'!C:C,MATCH(Carac[[#This Row],[Voie de collecte actuelle]],'Voies de collecte'!B:B,0)),"")</f>
        <v/>
      </c>
      <c r="J418" s="17" t="str">
        <f>IFERROR(INDEX('Voies de collecte'!C:C,MATCH(Carac[[#This Row],[Voie de collecte recommandée]],'Voies de collecte'!B:B,0)),"")</f>
        <v/>
      </c>
      <c r="K418" s="18" t="str">
        <f>IFERROR(VLOOKUP(B418,Équipement!D:E,2,FALSE),"")</f>
        <v/>
      </c>
      <c r="L418" s="21"/>
      <c r="M418" s="21" t="e">
        <f>VLOOKUP(Carac[[#This Row],[Équipement (Zone + Voie)]],Équipement!D:H,5,FALSE)</f>
        <v>#N/A</v>
      </c>
      <c r="N418" s="25">
        <f>IFERROR(IF(Carac[[#This Row],[Fréquence]]="ponctuel",Carac[[#This Row],[Masse 
(kg) ]],Carac[[#This Row],[Masse 
(kg) ]]*Carac[[#This Row],[Facteur d''annualisation]]),0)</f>
        <v>0</v>
      </c>
    </row>
    <row r="419" spans="3:14" ht="19.899999999999999" customHeight="1" x14ac:dyDescent="0.35">
      <c r="C419" s="20"/>
      <c r="D419" s="66"/>
      <c r="E419" s="19"/>
      <c r="F419" s="76" t="str">
        <f>IFERROR(INDEX(Équipement!C:C,MATCH(Carac[[#This Row],[Équipement (Zone + Voie)]],Équipement!D:D,0)),"")</f>
        <v/>
      </c>
      <c r="G419" s="17" t="str">
        <f>IFERROR(INDEX('Grille de tri'!C:C,MATCH(Pesée!C419,'Grille de tri'!B:B,0)),"")</f>
        <v/>
      </c>
      <c r="H419" s="17" t="str">
        <f>IF(Carac[[#This Row],[Voie de collecte actuelle]]=Carac[[#This Row],[Voie de collecte recommandée]],"bien trié","mal trié")</f>
        <v>bien trié</v>
      </c>
      <c r="I419" s="17" t="str">
        <f>IFERROR(INDEX('Voies de collecte'!C:C,MATCH(Carac[[#This Row],[Voie de collecte actuelle]],'Voies de collecte'!B:B,0)),"")</f>
        <v/>
      </c>
      <c r="J419" s="17" t="str">
        <f>IFERROR(INDEX('Voies de collecte'!C:C,MATCH(Carac[[#This Row],[Voie de collecte recommandée]],'Voies de collecte'!B:B,0)),"")</f>
        <v/>
      </c>
      <c r="K419" s="18" t="str">
        <f>IFERROR(VLOOKUP(B419,Équipement!D:E,2,FALSE),"")</f>
        <v/>
      </c>
      <c r="L419" s="21"/>
      <c r="M419" s="21" t="e">
        <f>VLOOKUP(Carac[[#This Row],[Équipement (Zone + Voie)]],Équipement!D:H,5,FALSE)</f>
        <v>#N/A</v>
      </c>
      <c r="N419" s="25">
        <f>IFERROR(IF(Carac[[#This Row],[Fréquence]]="ponctuel",Carac[[#This Row],[Masse 
(kg) ]],Carac[[#This Row],[Masse 
(kg) ]]*Carac[[#This Row],[Facteur d''annualisation]]),0)</f>
        <v>0</v>
      </c>
    </row>
    <row r="420" spans="3:14" ht="19.899999999999999" customHeight="1" x14ac:dyDescent="0.35">
      <c r="C420" s="20"/>
      <c r="D420" s="66"/>
      <c r="E420" s="19"/>
      <c r="F420" s="76" t="str">
        <f>IFERROR(INDEX(Équipement!C:C,MATCH(Carac[[#This Row],[Équipement (Zone + Voie)]],Équipement!D:D,0)),"")</f>
        <v/>
      </c>
      <c r="G420" s="17" t="str">
        <f>IFERROR(INDEX('Grille de tri'!C:C,MATCH(Pesée!C420,'Grille de tri'!B:B,0)),"")</f>
        <v/>
      </c>
      <c r="H420" s="17" t="str">
        <f>IF(Carac[[#This Row],[Voie de collecte actuelle]]=Carac[[#This Row],[Voie de collecte recommandée]],"bien trié","mal trié")</f>
        <v>bien trié</v>
      </c>
      <c r="I420" s="17" t="str">
        <f>IFERROR(INDEX('Voies de collecte'!C:C,MATCH(Carac[[#This Row],[Voie de collecte actuelle]],'Voies de collecte'!B:B,0)),"")</f>
        <v/>
      </c>
      <c r="J420" s="17" t="str">
        <f>IFERROR(INDEX('Voies de collecte'!C:C,MATCH(Carac[[#This Row],[Voie de collecte recommandée]],'Voies de collecte'!B:B,0)),"")</f>
        <v/>
      </c>
      <c r="K420" s="18" t="str">
        <f>IFERROR(VLOOKUP(B420,Équipement!D:E,2,FALSE),"")</f>
        <v/>
      </c>
      <c r="L420" s="21"/>
      <c r="M420" s="21" t="e">
        <f>VLOOKUP(Carac[[#This Row],[Équipement (Zone + Voie)]],Équipement!D:H,5,FALSE)</f>
        <v>#N/A</v>
      </c>
      <c r="N420" s="25">
        <f>IFERROR(IF(Carac[[#This Row],[Fréquence]]="ponctuel",Carac[[#This Row],[Masse 
(kg) ]],Carac[[#This Row],[Masse 
(kg) ]]*Carac[[#This Row],[Facteur d''annualisation]]),0)</f>
        <v>0</v>
      </c>
    </row>
    <row r="421" spans="3:14" ht="19.899999999999999" customHeight="1" x14ac:dyDescent="0.35">
      <c r="C421" s="20"/>
      <c r="D421" s="66"/>
      <c r="E421" s="19"/>
      <c r="F421" s="76" t="str">
        <f>IFERROR(INDEX(Équipement!C:C,MATCH(Carac[[#This Row],[Équipement (Zone + Voie)]],Équipement!D:D,0)),"")</f>
        <v/>
      </c>
      <c r="G421" s="17" t="str">
        <f>IFERROR(INDEX('Grille de tri'!C:C,MATCH(Pesée!C421,'Grille de tri'!B:B,0)),"")</f>
        <v/>
      </c>
      <c r="H421" s="17" t="str">
        <f>IF(Carac[[#This Row],[Voie de collecte actuelle]]=Carac[[#This Row],[Voie de collecte recommandée]],"bien trié","mal trié")</f>
        <v>bien trié</v>
      </c>
      <c r="I421" s="17" t="str">
        <f>IFERROR(INDEX('Voies de collecte'!C:C,MATCH(Carac[[#This Row],[Voie de collecte actuelle]],'Voies de collecte'!B:B,0)),"")</f>
        <v/>
      </c>
      <c r="J421" s="17" t="str">
        <f>IFERROR(INDEX('Voies de collecte'!C:C,MATCH(Carac[[#This Row],[Voie de collecte recommandée]],'Voies de collecte'!B:B,0)),"")</f>
        <v/>
      </c>
      <c r="K421" s="18" t="str">
        <f>IFERROR(VLOOKUP(B421,Équipement!D:E,2,FALSE),"")</f>
        <v/>
      </c>
      <c r="L421" s="21"/>
      <c r="M421" s="21" t="e">
        <f>VLOOKUP(Carac[[#This Row],[Équipement (Zone + Voie)]],Équipement!D:H,5,FALSE)</f>
        <v>#N/A</v>
      </c>
      <c r="N421" s="25">
        <f>IFERROR(IF(Carac[[#This Row],[Fréquence]]="ponctuel",Carac[[#This Row],[Masse 
(kg) ]],Carac[[#This Row],[Masse 
(kg) ]]*Carac[[#This Row],[Facteur d''annualisation]]),0)</f>
        <v>0</v>
      </c>
    </row>
    <row r="422" spans="3:14" ht="19.899999999999999" customHeight="1" x14ac:dyDescent="0.35">
      <c r="C422" s="20"/>
      <c r="D422" s="66"/>
      <c r="E422" s="19"/>
      <c r="F422" s="76" t="str">
        <f>IFERROR(INDEX(Équipement!C:C,MATCH(Carac[[#This Row],[Équipement (Zone + Voie)]],Équipement!D:D,0)),"")</f>
        <v/>
      </c>
      <c r="G422" s="17" t="str">
        <f>IFERROR(INDEX('Grille de tri'!C:C,MATCH(Pesée!C422,'Grille de tri'!B:B,0)),"")</f>
        <v/>
      </c>
      <c r="H422" s="17" t="str">
        <f>IF(Carac[[#This Row],[Voie de collecte actuelle]]=Carac[[#This Row],[Voie de collecte recommandée]],"bien trié","mal trié")</f>
        <v>bien trié</v>
      </c>
      <c r="I422" s="17" t="str">
        <f>IFERROR(INDEX('Voies de collecte'!C:C,MATCH(Carac[[#This Row],[Voie de collecte actuelle]],'Voies de collecte'!B:B,0)),"")</f>
        <v/>
      </c>
      <c r="J422" s="17" t="str">
        <f>IFERROR(INDEX('Voies de collecte'!C:C,MATCH(Carac[[#This Row],[Voie de collecte recommandée]],'Voies de collecte'!B:B,0)),"")</f>
        <v/>
      </c>
      <c r="K422" s="18" t="str">
        <f>IFERROR(VLOOKUP(B422,Équipement!D:E,2,FALSE),"")</f>
        <v/>
      </c>
      <c r="L422" s="21"/>
      <c r="M422" s="21" t="e">
        <f>VLOOKUP(Carac[[#This Row],[Équipement (Zone + Voie)]],Équipement!D:H,5,FALSE)</f>
        <v>#N/A</v>
      </c>
      <c r="N422" s="25">
        <f>IFERROR(IF(Carac[[#This Row],[Fréquence]]="ponctuel",Carac[[#This Row],[Masse 
(kg) ]],Carac[[#This Row],[Masse 
(kg) ]]*Carac[[#This Row],[Facteur d''annualisation]]),0)</f>
        <v>0</v>
      </c>
    </row>
    <row r="423" spans="3:14" ht="19.899999999999999" customHeight="1" x14ac:dyDescent="0.35">
      <c r="C423" s="20"/>
      <c r="D423" s="66"/>
      <c r="E423" s="19"/>
      <c r="F423" s="76" t="str">
        <f>IFERROR(INDEX(Équipement!C:C,MATCH(Carac[[#This Row],[Équipement (Zone + Voie)]],Équipement!D:D,0)),"")</f>
        <v/>
      </c>
      <c r="G423" s="17" t="str">
        <f>IFERROR(INDEX('Grille de tri'!C:C,MATCH(Pesée!C423,'Grille de tri'!B:B,0)),"")</f>
        <v/>
      </c>
      <c r="H423" s="17" t="str">
        <f>IF(Carac[[#This Row],[Voie de collecte actuelle]]=Carac[[#This Row],[Voie de collecte recommandée]],"bien trié","mal trié")</f>
        <v>bien trié</v>
      </c>
      <c r="I423" s="17" t="str">
        <f>IFERROR(INDEX('Voies de collecte'!C:C,MATCH(Carac[[#This Row],[Voie de collecte actuelle]],'Voies de collecte'!B:B,0)),"")</f>
        <v/>
      </c>
      <c r="J423" s="17" t="str">
        <f>IFERROR(INDEX('Voies de collecte'!C:C,MATCH(Carac[[#This Row],[Voie de collecte recommandée]],'Voies de collecte'!B:B,0)),"")</f>
        <v/>
      </c>
      <c r="K423" s="18" t="str">
        <f>IFERROR(VLOOKUP(B423,Équipement!D:E,2,FALSE),"")</f>
        <v/>
      </c>
      <c r="L423" s="21"/>
      <c r="M423" s="21" t="e">
        <f>VLOOKUP(Carac[[#This Row],[Équipement (Zone + Voie)]],Équipement!D:H,5,FALSE)</f>
        <v>#N/A</v>
      </c>
      <c r="N423" s="25">
        <f>IFERROR(IF(Carac[[#This Row],[Fréquence]]="ponctuel",Carac[[#This Row],[Masse 
(kg) ]],Carac[[#This Row],[Masse 
(kg) ]]*Carac[[#This Row],[Facteur d''annualisation]]),0)</f>
        <v>0</v>
      </c>
    </row>
    <row r="424" spans="3:14" ht="19.899999999999999" customHeight="1" x14ac:dyDescent="0.35">
      <c r="C424" s="20"/>
      <c r="D424" s="66"/>
      <c r="E424" s="19"/>
      <c r="F424" s="76" t="str">
        <f>IFERROR(INDEX(Équipement!C:C,MATCH(Carac[[#This Row],[Équipement (Zone + Voie)]],Équipement!D:D,0)),"")</f>
        <v/>
      </c>
      <c r="G424" s="17" t="str">
        <f>IFERROR(INDEX('Grille de tri'!C:C,MATCH(Pesée!C424,'Grille de tri'!B:B,0)),"")</f>
        <v/>
      </c>
      <c r="H424" s="17" t="str">
        <f>IF(Carac[[#This Row],[Voie de collecte actuelle]]=Carac[[#This Row],[Voie de collecte recommandée]],"bien trié","mal trié")</f>
        <v>bien trié</v>
      </c>
      <c r="I424" s="17" t="str">
        <f>IFERROR(INDEX('Voies de collecte'!C:C,MATCH(Carac[[#This Row],[Voie de collecte actuelle]],'Voies de collecte'!B:B,0)),"")</f>
        <v/>
      </c>
      <c r="J424" s="17" t="str">
        <f>IFERROR(INDEX('Voies de collecte'!C:C,MATCH(Carac[[#This Row],[Voie de collecte recommandée]],'Voies de collecte'!B:B,0)),"")</f>
        <v/>
      </c>
      <c r="K424" s="18" t="str">
        <f>IFERROR(VLOOKUP(B424,Équipement!D:E,2,FALSE),"")</f>
        <v/>
      </c>
      <c r="L424" s="21"/>
      <c r="M424" s="21" t="e">
        <f>VLOOKUP(Carac[[#This Row],[Équipement (Zone + Voie)]],Équipement!D:H,5,FALSE)</f>
        <v>#N/A</v>
      </c>
      <c r="N424" s="25">
        <f>IFERROR(IF(Carac[[#This Row],[Fréquence]]="ponctuel",Carac[[#This Row],[Masse 
(kg) ]],Carac[[#This Row],[Masse 
(kg) ]]*Carac[[#This Row],[Facteur d''annualisation]]),0)</f>
        <v>0</v>
      </c>
    </row>
    <row r="425" spans="3:14" ht="19.899999999999999" customHeight="1" x14ac:dyDescent="0.35">
      <c r="C425" s="20"/>
      <c r="D425" s="66"/>
      <c r="E425" s="19"/>
      <c r="F425" s="76" t="str">
        <f>IFERROR(INDEX(Équipement!C:C,MATCH(Carac[[#This Row],[Équipement (Zone + Voie)]],Équipement!D:D,0)),"")</f>
        <v/>
      </c>
      <c r="G425" s="17" t="str">
        <f>IFERROR(INDEX('Grille de tri'!C:C,MATCH(Pesée!C425,'Grille de tri'!B:B,0)),"")</f>
        <v/>
      </c>
      <c r="H425" s="17" t="str">
        <f>IF(Carac[[#This Row],[Voie de collecte actuelle]]=Carac[[#This Row],[Voie de collecte recommandée]],"bien trié","mal trié")</f>
        <v>bien trié</v>
      </c>
      <c r="I425" s="17" t="str">
        <f>IFERROR(INDEX('Voies de collecte'!C:C,MATCH(Carac[[#This Row],[Voie de collecte actuelle]],'Voies de collecte'!B:B,0)),"")</f>
        <v/>
      </c>
      <c r="J425" s="17" t="str">
        <f>IFERROR(INDEX('Voies de collecte'!C:C,MATCH(Carac[[#This Row],[Voie de collecte recommandée]],'Voies de collecte'!B:B,0)),"")</f>
        <v/>
      </c>
      <c r="K425" s="18" t="str">
        <f>IFERROR(VLOOKUP(B425,Équipement!D:E,2,FALSE),"")</f>
        <v/>
      </c>
      <c r="L425" s="21"/>
      <c r="M425" s="21" t="e">
        <f>VLOOKUP(Carac[[#This Row],[Équipement (Zone + Voie)]],Équipement!D:H,5,FALSE)</f>
        <v>#N/A</v>
      </c>
      <c r="N425" s="25">
        <f>IFERROR(IF(Carac[[#This Row],[Fréquence]]="ponctuel",Carac[[#This Row],[Masse 
(kg) ]],Carac[[#This Row],[Masse 
(kg) ]]*Carac[[#This Row],[Facteur d''annualisation]]),0)</f>
        <v>0</v>
      </c>
    </row>
    <row r="426" spans="3:14" ht="19.899999999999999" customHeight="1" x14ac:dyDescent="0.35">
      <c r="C426" s="20"/>
      <c r="D426" s="66"/>
      <c r="E426" s="19"/>
      <c r="F426" s="76" t="str">
        <f>IFERROR(INDEX(Équipement!C:C,MATCH(Carac[[#This Row],[Équipement (Zone + Voie)]],Équipement!D:D,0)),"")</f>
        <v/>
      </c>
      <c r="G426" s="17" t="str">
        <f>IFERROR(INDEX('Grille de tri'!C:C,MATCH(Pesée!C426,'Grille de tri'!B:B,0)),"")</f>
        <v/>
      </c>
      <c r="H426" s="17" t="str">
        <f>IF(Carac[[#This Row],[Voie de collecte actuelle]]=Carac[[#This Row],[Voie de collecte recommandée]],"bien trié","mal trié")</f>
        <v>bien trié</v>
      </c>
      <c r="I426" s="17" t="str">
        <f>IFERROR(INDEX('Voies de collecte'!C:C,MATCH(Carac[[#This Row],[Voie de collecte actuelle]],'Voies de collecte'!B:B,0)),"")</f>
        <v/>
      </c>
      <c r="J426" s="17" t="str">
        <f>IFERROR(INDEX('Voies de collecte'!C:C,MATCH(Carac[[#This Row],[Voie de collecte recommandée]],'Voies de collecte'!B:B,0)),"")</f>
        <v/>
      </c>
      <c r="K426" s="18" t="str">
        <f>IFERROR(VLOOKUP(B426,Équipement!D:E,2,FALSE),"")</f>
        <v/>
      </c>
      <c r="L426" s="21"/>
      <c r="M426" s="21" t="e">
        <f>VLOOKUP(Carac[[#This Row],[Équipement (Zone + Voie)]],Équipement!D:H,5,FALSE)</f>
        <v>#N/A</v>
      </c>
      <c r="N426" s="25">
        <f>IFERROR(IF(Carac[[#This Row],[Fréquence]]="ponctuel",Carac[[#This Row],[Masse 
(kg) ]],Carac[[#This Row],[Masse 
(kg) ]]*Carac[[#This Row],[Facteur d''annualisation]]),0)</f>
        <v>0</v>
      </c>
    </row>
    <row r="427" spans="3:14" ht="19.899999999999999" customHeight="1" x14ac:dyDescent="0.35">
      <c r="C427" s="20"/>
      <c r="D427" s="66"/>
      <c r="E427" s="19"/>
      <c r="F427" s="76" t="str">
        <f>IFERROR(INDEX(Équipement!C:C,MATCH(Carac[[#This Row],[Équipement (Zone + Voie)]],Équipement!D:D,0)),"")</f>
        <v/>
      </c>
      <c r="G427" s="17" t="str">
        <f>IFERROR(INDEX('Grille de tri'!C:C,MATCH(Pesée!C427,'Grille de tri'!B:B,0)),"")</f>
        <v/>
      </c>
      <c r="H427" s="17" t="str">
        <f>IF(Carac[[#This Row],[Voie de collecte actuelle]]=Carac[[#This Row],[Voie de collecte recommandée]],"bien trié","mal trié")</f>
        <v>bien trié</v>
      </c>
      <c r="I427" s="17" t="str">
        <f>IFERROR(INDEX('Voies de collecte'!C:C,MATCH(Carac[[#This Row],[Voie de collecte actuelle]],'Voies de collecte'!B:B,0)),"")</f>
        <v/>
      </c>
      <c r="J427" s="17" t="str">
        <f>IFERROR(INDEX('Voies de collecte'!C:C,MATCH(Carac[[#This Row],[Voie de collecte recommandée]],'Voies de collecte'!B:B,0)),"")</f>
        <v/>
      </c>
      <c r="K427" s="18" t="str">
        <f>IFERROR(VLOOKUP(B427,Équipement!D:E,2,FALSE),"")</f>
        <v/>
      </c>
      <c r="L427" s="21"/>
      <c r="M427" s="21" t="e">
        <f>VLOOKUP(Carac[[#This Row],[Équipement (Zone + Voie)]],Équipement!D:H,5,FALSE)</f>
        <v>#N/A</v>
      </c>
      <c r="N427" s="25">
        <f>IFERROR(IF(Carac[[#This Row],[Fréquence]]="ponctuel",Carac[[#This Row],[Masse 
(kg) ]],Carac[[#This Row],[Masse 
(kg) ]]*Carac[[#This Row],[Facteur d''annualisation]]),0)</f>
        <v>0</v>
      </c>
    </row>
    <row r="428" spans="3:14" ht="19.899999999999999" customHeight="1" x14ac:dyDescent="0.35">
      <c r="C428" s="20"/>
      <c r="D428" s="66"/>
      <c r="E428" s="19"/>
      <c r="F428" s="76" t="str">
        <f>IFERROR(INDEX(Équipement!C:C,MATCH(Carac[[#This Row],[Équipement (Zone + Voie)]],Équipement!D:D,0)),"")</f>
        <v/>
      </c>
      <c r="G428" s="17" t="str">
        <f>IFERROR(INDEX('Grille de tri'!C:C,MATCH(Pesée!C428,'Grille de tri'!B:B,0)),"")</f>
        <v/>
      </c>
      <c r="H428" s="17" t="str">
        <f>IF(Carac[[#This Row],[Voie de collecte actuelle]]=Carac[[#This Row],[Voie de collecte recommandée]],"bien trié","mal trié")</f>
        <v>bien trié</v>
      </c>
      <c r="I428" s="17" t="str">
        <f>IFERROR(INDEX('Voies de collecte'!C:C,MATCH(Carac[[#This Row],[Voie de collecte actuelle]],'Voies de collecte'!B:B,0)),"")</f>
        <v/>
      </c>
      <c r="J428" s="17" t="str">
        <f>IFERROR(INDEX('Voies de collecte'!C:C,MATCH(Carac[[#This Row],[Voie de collecte recommandée]],'Voies de collecte'!B:B,0)),"")</f>
        <v/>
      </c>
      <c r="K428" s="18" t="str">
        <f>IFERROR(VLOOKUP(B428,Équipement!D:E,2,FALSE),"")</f>
        <v/>
      </c>
      <c r="L428" s="21"/>
      <c r="M428" s="21" t="e">
        <f>VLOOKUP(Carac[[#This Row],[Équipement (Zone + Voie)]],Équipement!D:H,5,FALSE)</f>
        <v>#N/A</v>
      </c>
      <c r="N428" s="25">
        <f>IFERROR(IF(Carac[[#This Row],[Fréquence]]="ponctuel",Carac[[#This Row],[Masse 
(kg) ]],Carac[[#This Row],[Masse 
(kg) ]]*Carac[[#This Row],[Facteur d''annualisation]]),0)</f>
        <v>0</v>
      </c>
    </row>
    <row r="429" spans="3:14" ht="19.899999999999999" customHeight="1" x14ac:dyDescent="0.35">
      <c r="C429" s="20"/>
      <c r="D429" s="66"/>
      <c r="E429" s="19"/>
      <c r="F429" s="76" t="str">
        <f>IFERROR(INDEX(Équipement!C:C,MATCH(Carac[[#This Row],[Équipement (Zone + Voie)]],Équipement!D:D,0)),"")</f>
        <v/>
      </c>
      <c r="G429" s="17" t="str">
        <f>IFERROR(INDEX('Grille de tri'!C:C,MATCH(Pesée!C429,'Grille de tri'!B:B,0)),"")</f>
        <v/>
      </c>
      <c r="H429" s="17" t="str">
        <f>IF(Carac[[#This Row],[Voie de collecte actuelle]]=Carac[[#This Row],[Voie de collecte recommandée]],"bien trié","mal trié")</f>
        <v>bien trié</v>
      </c>
      <c r="I429" s="17" t="str">
        <f>IFERROR(INDEX('Voies de collecte'!C:C,MATCH(Carac[[#This Row],[Voie de collecte actuelle]],'Voies de collecte'!B:B,0)),"")</f>
        <v/>
      </c>
      <c r="J429" s="17" t="str">
        <f>IFERROR(INDEX('Voies de collecte'!C:C,MATCH(Carac[[#This Row],[Voie de collecte recommandée]],'Voies de collecte'!B:B,0)),"")</f>
        <v/>
      </c>
      <c r="K429" s="18" t="str">
        <f>IFERROR(VLOOKUP(B429,Équipement!D:E,2,FALSE),"")</f>
        <v/>
      </c>
      <c r="L429" s="21"/>
      <c r="M429" s="21" t="e">
        <f>VLOOKUP(Carac[[#This Row],[Équipement (Zone + Voie)]],Équipement!D:H,5,FALSE)</f>
        <v>#N/A</v>
      </c>
      <c r="N429" s="25">
        <f>IFERROR(IF(Carac[[#This Row],[Fréquence]]="ponctuel",Carac[[#This Row],[Masse 
(kg) ]],Carac[[#This Row],[Masse 
(kg) ]]*Carac[[#This Row],[Facteur d''annualisation]]),0)</f>
        <v>0</v>
      </c>
    </row>
    <row r="430" spans="3:14" ht="19.899999999999999" customHeight="1" x14ac:dyDescent="0.35">
      <c r="C430" s="20"/>
      <c r="D430" s="66"/>
      <c r="E430" s="19"/>
      <c r="F430" s="76" t="str">
        <f>IFERROR(INDEX(Équipement!C:C,MATCH(Carac[[#This Row],[Équipement (Zone + Voie)]],Équipement!D:D,0)),"")</f>
        <v/>
      </c>
      <c r="G430" s="17" t="str">
        <f>IFERROR(INDEX('Grille de tri'!C:C,MATCH(Pesée!C430,'Grille de tri'!B:B,0)),"")</f>
        <v/>
      </c>
      <c r="H430" s="17" t="str">
        <f>IF(Carac[[#This Row],[Voie de collecte actuelle]]=Carac[[#This Row],[Voie de collecte recommandée]],"bien trié","mal trié")</f>
        <v>bien trié</v>
      </c>
      <c r="I430" s="17" t="str">
        <f>IFERROR(INDEX('Voies de collecte'!C:C,MATCH(Carac[[#This Row],[Voie de collecte actuelle]],'Voies de collecte'!B:B,0)),"")</f>
        <v/>
      </c>
      <c r="J430" s="17" t="str">
        <f>IFERROR(INDEX('Voies de collecte'!C:C,MATCH(Carac[[#This Row],[Voie de collecte recommandée]],'Voies de collecte'!B:B,0)),"")</f>
        <v/>
      </c>
      <c r="K430" s="18" t="str">
        <f>IFERROR(VLOOKUP(B430,Équipement!D:E,2,FALSE),"")</f>
        <v/>
      </c>
      <c r="L430" s="21"/>
      <c r="M430" s="21" t="e">
        <f>VLOOKUP(Carac[[#This Row],[Équipement (Zone + Voie)]],Équipement!D:H,5,FALSE)</f>
        <v>#N/A</v>
      </c>
      <c r="N430" s="25">
        <f>IFERROR(IF(Carac[[#This Row],[Fréquence]]="ponctuel",Carac[[#This Row],[Masse 
(kg) ]],Carac[[#This Row],[Masse 
(kg) ]]*Carac[[#This Row],[Facteur d''annualisation]]),0)</f>
        <v>0</v>
      </c>
    </row>
    <row r="431" spans="3:14" ht="19.899999999999999" customHeight="1" x14ac:dyDescent="0.35">
      <c r="C431" s="20"/>
      <c r="D431" s="66"/>
      <c r="E431" s="19"/>
      <c r="F431" s="76" t="str">
        <f>IFERROR(INDEX(Équipement!C:C,MATCH(Carac[[#This Row],[Équipement (Zone + Voie)]],Équipement!D:D,0)),"")</f>
        <v/>
      </c>
      <c r="G431" s="17" t="str">
        <f>IFERROR(INDEX('Grille de tri'!C:C,MATCH(Pesée!C431,'Grille de tri'!B:B,0)),"")</f>
        <v/>
      </c>
      <c r="H431" s="17" t="str">
        <f>IF(Carac[[#This Row],[Voie de collecte actuelle]]=Carac[[#This Row],[Voie de collecte recommandée]],"bien trié","mal trié")</f>
        <v>bien trié</v>
      </c>
      <c r="I431" s="17" t="str">
        <f>IFERROR(INDEX('Voies de collecte'!C:C,MATCH(Carac[[#This Row],[Voie de collecte actuelle]],'Voies de collecte'!B:B,0)),"")</f>
        <v/>
      </c>
      <c r="J431" s="17" t="str">
        <f>IFERROR(INDEX('Voies de collecte'!C:C,MATCH(Carac[[#This Row],[Voie de collecte recommandée]],'Voies de collecte'!B:B,0)),"")</f>
        <v/>
      </c>
      <c r="K431" s="18" t="str">
        <f>IFERROR(VLOOKUP(B431,Équipement!D:E,2,FALSE),"")</f>
        <v/>
      </c>
      <c r="L431" s="21"/>
      <c r="M431" s="21" t="e">
        <f>VLOOKUP(Carac[[#This Row],[Équipement (Zone + Voie)]],Équipement!D:H,5,FALSE)</f>
        <v>#N/A</v>
      </c>
      <c r="N431" s="25">
        <f>IFERROR(IF(Carac[[#This Row],[Fréquence]]="ponctuel",Carac[[#This Row],[Masse 
(kg) ]],Carac[[#This Row],[Masse 
(kg) ]]*Carac[[#This Row],[Facteur d''annualisation]]),0)</f>
        <v>0</v>
      </c>
    </row>
    <row r="432" spans="3:14" ht="19.899999999999999" customHeight="1" x14ac:dyDescent="0.35">
      <c r="D432" s="66"/>
      <c r="E432" s="19"/>
      <c r="F432" s="76" t="str">
        <f>IFERROR(INDEX(Équipement!C:C,MATCH(Carac[[#This Row],[Équipement (Zone + Voie)]],Équipement!D:D,0)),"")</f>
        <v/>
      </c>
      <c r="G432" s="17" t="str">
        <f>IFERROR(INDEX('Grille de tri'!C:C,MATCH(Pesée!C432,'Grille de tri'!B:B,0)),"")</f>
        <v/>
      </c>
      <c r="H432" s="17" t="str">
        <f>IF(Carac[[#This Row],[Voie de collecte actuelle]]=Carac[[#This Row],[Voie de collecte recommandée]],"bien trié","mal trié")</f>
        <v>bien trié</v>
      </c>
      <c r="I432" s="17" t="str">
        <f>IFERROR(INDEX('Voies de collecte'!C:C,MATCH(Carac[[#This Row],[Voie de collecte actuelle]],'Voies de collecte'!B:B,0)),"")</f>
        <v/>
      </c>
      <c r="J432" s="17" t="str">
        <f>IFERROR(INDEX('Voies de collecte'!C:C,MATCH(Carac[[#This Row],[Voie de collecte recommandée]],'Voies de collecte'!B:B,0)),"")</f>
        <v/>
      </c>
      <c r="K432" s="18" t="str">
        <f>IFERROR(VLOOKUP(B432,Équipement!D:E,2,FALSE),"")</f>
        <v/>
      </c>
      <c r="L432" s="21"/>
      <c r="M432" s="21" t="e">
        <f>VLOOKUP(Carac[[#This Row],[Équipement (Zone + Voie)]],Équipement!D:H,5,FALSE)</f>
        <v>#N/A</v>
      </c>
      <c r="N432" s="25">
        <f>IFERROR(IF(Carac[[#This Row],[Fréquence]]="ponctuel",Carac[[#This Row],[Masse 
(kg) ]],Carac[[#This Row],[Masse 
(kg) ]]*Carac[[#This Row],[Facteur d''annualisation]]),0)</f>
        <v>0</v>
      </c>
    </row>
    <row r="433" spans="3:14" ht="19.899999999999999" customHeight="1" x14ac:dyDescent="0.35">
      <c r="C433" s="20"/>
      <c r="D433" s="66"/>
      <c r="E433" s="19"/>
      <c r="F433" s="76" t="str">
        <f>IFERROR(INDEX(Équipement!C:C,MATCH(Carac[[#This Row],[Équipement (Zone + Voie)]],Équipement!D:D,0)),"")</f>
        <v/>
      </c>
      <c r="G433" s="17" t="str">
        <f>IFERROR(INDEX('Grille de tri'!C:C,MATCH(Pesée!C433,'Grille de tri'!B:B,0)),"")</f>
        <v/>
      </c>
      <c r="H433" s="17" t="str">
        <f>IF(Carac[[#This Row],[Voie de collecte actuelle]]=Carac[[#This Row],[Voie de collecte recommandée]],"bien trié","mal trié")</f>
        <v>bien trié</v>
      </c>
      <c r="I433" s="17" t="str">
        <f>IFERROR(INDEX('Voies de collecte'!C:C,MATCH(Carac[[#This Row],[Voie de collecte actuelle]],'Voies de collecte'!B:B,0)),"")</f>
        <v/>
      </c>
      <c r="J433" s="17" t="str">
        <f>IFERROR(INDEX('Voies de collecte'!C:C,MATCH(Carac[[#This Row],[Voie de collecte recommandée]],'Voies de collecte'!B:B,0)),"")</f>
        <v/>
      </c>
      <c r="K433" s="18" t="str">
        <f>IFERROR(VLOOKUP(B433,Équipement!D:E,2,FALSE),"")</f>
        <v/>
      </c>
      <c r="L433" s="21"/>
      <c r="M433" s="21" t="e">
        <f>VLOOKUP(Carac[[#This Row],[Équipement (Zone + Voie)]],Équipement!D:H,5,FALSE)</f>
        <v>#N/A</v>
      </c>
      <c r="N433" s="25">
        <f>IFERROR(IF(Carac[[#This Row],[Fréquence]]="ponctuel",Carac[[#This Row],[Masse 
(kg) ]],Carac[[#This Row],[Masse 
(kg) ]]*Carac[[#This Row],[Facteur d''annualisation]]),0)</f>
        <v>0</v>
      </c>
    </row>
    <row r="434" spans="3:14" ht="19.899999999999999" customHeight="1" x14ac:dyDescent="0.35">
      <c r="C434" s="20"/>
      <c r="D434" s="66"/>
      <c r="E434" s="19"/>
      <c r="F434" s="76" t="str">
        <f>IFERROR(INDEX(Équipement!C:C,MATCH(Carac[[#This Row],[Équipement (Zone + Voie)]],Équipement!D:D,0)),"")</f>
        <v/>
      </c>
      <c r="G434" s="17" t="str">
        <f>IFERROR(INDEX('Grille de tri'!C:C,MATCH(Pesée!C434,'Grille de tri'!B:B,0)),"")</f>
        <v/>
      </c>
      <c r="H434" s="17" t="str">
        <f>IF(Carac[[#This Row],[Voie de collecte actuelle]]=Carac[[#This Row],[Voie de collecte recommandée]],"bien trié","mal trié")</f>
        <v>bien trié</v>
      </c>
      <c r="I434" s="17" t="str">
        <f>IFERROR(INDEX('Voies de collecte'!C:C,MATCH(Carac[[#This Row],[Voie de collecte actuelle]],'Voies de collecte'!B:B,0)),"")</f>
        <v/>
      </c>
      <c r="J434" s="17" t="str">
        <f>IFERROR(INDEX('Voies de collecte'!C:C,MATCH(Carac[[#This Row],[Voie de collecte recommandée]],'Voies de collecte'!B:B,0)),"")</f>
        <v/>
      </c>
      <c r="K434" s="18" t="str">
        <f>IFERROR(VLOOKUP(B434,Équipement!D:E,2,FALSE),"")</f>
        <v/>
      </c>
      <c r="L434" s="21"/>
      <c r="M434" s="21" t="e">
        <f>VLOOKUP(Carac[[#This Row],[Équipement (Zone + Voie)]],Équipement!D:H,5,FALSE)</f>
        <v>#N/A</v>
      </c>
      <c r="N434" s="25">
        <f>IFERROR(IF(Carac[[#This Row],[Fréquence]]="ponctuel",Carac[[#This Row],[Masse 
(kg) ]],Carac[[#This Row],[Masse 
(kg) ]]*Carac[[#This Row],[Facteur d''annualisation]]),0)</f>
        <v>0</v>
      </c>
    </row>
    <row r="435" spans="3:14" ht="19.899999999999999" customHeight="1" x14ac:dyDescent="0.35">
      <c r="C435" s="20"/>
      <c r="D435" s="66"/>
      <c r="E435" s="19"/>
      <c r="F435" s="76" t="str">
        <f>IFERROR(INDEX(Équipement!C:C,MATCH(Carac[[#This Row],[Équipement (Zone + Voie)]],Équipement!D:D,0)),"")</f>
        <v/>
      </c>
      <c r="G435" s="17" t="str">
        <f>IFERROR(INDEX('Grille de tri'!C:C,MATCH(Pesée!C435,'Grille de tri'!B:B,0)),"")</f>
        <v/>
      </c>
      <c r="H435" s="17" t="str">
        <f>IF(Carac[[#This Row],[Voie de collecte actuelle]]=Carac[[#This Row],[Voie de collecte recommandée]],"bien trié","mal trié")</f>
        <v>bien trié</v>
      </c>
      <c r="I435" s="17" t="str">
        <f>IFERROR(INDEX('Voies de collecte'!C:C,MATCH(Carac[[#This Row],[Voie de collecte actuelle]],'Voies de collecte'!B:B,0)),"")</f>
        <v/>
      </c>
      <c r="J435" s="17" t="str">
        <f>IFERROR(INDEX('Voies de collecte'!C:C,MATCH(Carac[[#This Row],[Voie de collecte recommandée]],'Voies de collecte'!B:B,0)),"")</f>
        <v/>
      </c>
      <c r="K435" s="18" t="str">
        <f>IFERROR(VLOOKUP(B435,Équipement!D:E,2,FALSE),"")</f>
        <v/>
      </c>
      <c r="L435" s="21"/>
      <c r="M435" s="21" t="e">
        <f>VLOOKUP(Carac[[#This Row],[Équipement (Zone + Voie)]],Équipement!D:H,5,FALSE)</f>
        <v>#N/A</v>
      </c>
      <c r="N435" s="25">
        <f>IFERROR(IF(Carac[[#This Row],[Fréquence]]="ponctuel",Carac[[#This Row],[Masse 
(kg) ]],Carac[[#This Row],[Masse 
(kg) ]]*Carac[[#This Row],[Facteur d''annualisation]]),0)</f>
        <v>0</v>
      </c>
    </row>
    <row r="436" spans="3:14" ht="19.899999999999999" customHeight="1" x14ac:dyDescent="0.35">
      <c r="C436" s="20"/>
      <c r="D436" s="66"/>
      <c r="E436" s="19"/>
      <c r="F436" s="76" t="str">
        <f>IFERROR(INDEX(Équipement!C:C,MATCH(Carac[[#This Row],[Équipement (Zone + Voie)]],Équipement!D:D,0)),"")</f>
        <v/>
      </c>
      <c r="G436" s="17" t="str">
        <f>IFERROR(INDEX('Grille de tri'!C:C,MATCH(Pesée!C436,'Grille de tri'!B:B,0)),"")</f>
        <v/>
      </c>
      <c r="H436" s="17" t="str">
        <f>IF(Carac[[#This Row],[Voie de collecte actuelle]]=Carac[[#This Row],[Voie de collecte recommandée]],"bien trié","mal trié")</f>
        <v>bien trié</v>
      </c>
      <c r="I436" s="17" t="str">
        <f>IFERROR(INDEX('Voies de collecte'!C:C,MATCH(Carac[[#This Row],[Voie de collecte actuelle]],'Voies de collecte'!B:B,0)),"")</f>
        <v/>
      </c>
      <c r="J436" s="17" t="str">
        <f>IFERROR(INDEX('Voies de collecte'!C:C,MATCH(Carac[[#This Row],[Voie de collecte recommandée]],'Voies de collecte'!B:B,0)),"")</f>
        <v/>
      </c>
      <c r="K436" s="18" t="str">
        <f>IFERROR(VLOOKUP(B436,Équipement!D:E,2,FALSE),"")</f>
        <v/>
      </c>
      <c r="L436" s="21"/>
      <c r="M436" s="21" t="e">
        <f>VLOOKUP(Carac[[#This Row],[Équipement (Zone + Voie)]],Équipement!D:H,5,FALSE)</f>
        <v>#N/A</v>
      </c>
      <c r="N436" s="25">
        <f>IFERROR(IF(Carac[[#This Row],[Fréquence]]="ponctuel",Carac[[#This Row],[Masse 
(kg) ]],Carac[[#This Row],[Masse 
(kg) ]]*Carac[[#This Row],[Facteur d''annualisation]]),0)</f>
        <v>0</v>
      </c>
    </row>
    <row r="437" spans="3:14" ht="19.899999999999999" customHeight="1" x14ac:dyDescent="0.35">
      <c r="D437" s="66"/>
      <c r="E437" s="19"/>
      <c r="F437" s="76" t="str">
        <f>IFERROR(INDEX(Équipement!C:C,MATCH(Carac[[#This Row],[Équipement (Zone + Voie)]],Équipement!D:D,0)),"")</f>
        <v/>
      </c>
      <c r="G437" s="17" t="str">
        <f>IFERROR(INDEX('Grille de tri'!C:C,MATCH(Pesée!C437,'Grille de tri'!B:B,0)),"")</f>
        <v/>
      </c>
      <c r="H437" s="17" t="str">
        <f>IF(Carac[[#This Row],[Voie de collecte actuelle]]=Carac[[#This Row],[Voie de collecte recommandée]],"bien trié","mal trié")</f>
        <v>bien trié</v>
      </c>
      <c r="I437" s="17" t="str">
        <f>IFERROR(INDEX('Voies de collecte'!C:C,MATCH(Carac[[#This Row],[Voie de collecte actuelle]],'Voies de collecte'!B:B,0)),"")</f>
        <v/>
      </c>
      <c r="J437" s="17" t="str">
        <f>IFERROR(INDEX('Voies de collecte'!C:C,MATCH(Carac[[#This Row],[Voie de collecte recommandée]],'Voies de collecte'!B:B,0)),"")</f>
        <v/>
      </c>
      <c r="K437" s="18" t="str">
        <f>IFERROR(VLOOKUP(B437,Équipement!D:E,2,FALSE),"")</f>
        <v/>
      </c>
      <c r="L437" s="21"/>
      <c r="M437" s="21" t="e">
        <f>VLOOKUP(Carac[[#This Row],[Équipement (Zone + Voie)]],Équipement!D:H,5,FALSE)</f>
        <v>#N/A</v>
      </c>
      <c r="N437" s="25">
        <f>IFERROR(IF(Carac[[#This Row],[Fréquence]]="ponctuel",Carac[[#This Row],[Masse 
(kg) ]],Carac[[#This Row],[Masse 
(kg) ]]*Carac[[#This Row],[Facteur d''annualisation]]),0)</f>
        <v>0</v>
      </c>
    </row>
    <row r="438" spans="3:14" ht="19.899999999999999" customHeight="1" x14ac:dyDescent="0.35">
      <c r="C438" s="20"/>
      <c r="D438" s="66"/>
      <c r="E438" s="19"/>
      <c r="F438" s="76" t="str">
        <f>IFERROR(INDEX(Équipement!C:C,MATCH(Carac[[#This Row],[Équipement (Zone + Voie)]],Équipement!D:D,0)),"")</f>
        <v/>
      </c>
      <c r="G438" s="17" t="str">
        <f>IFERROR(INDEX('Grille de tri'!C:C,MATCH(Pesée!C438,'Grille de tri'!B:B,0)),"")</f>
        <v/>
      </c>
      <c r="H438" s="17" t="str">
        <f>IF(Carac[[#This Row],[Voie de collecte actuelle]]=Carac[[#This Row],[Voie de collecte recommandée]],"bien trié","mal trié")</f>
        <v>bien trié</v>
      </c>
      <c r="I438" s="17" t="str">
        <f>IFERROR(INDEX('Voies de collecte'!C:C,MATCH(Carac[[#This Row],[Voie de collecte actuelle]],'Voies de collecte'!B:B,0)),"")</f>
        <v/>
      </c>
      <c r="J438" s="17" t="str">
        <f>IFERROR(INDEX('Voies de collecte'!C:C,MATCH(Carac[[#This Row],[Voie de collecte recommandée]],'Voies de collecte'!B:B,0)),"")</f>
        <v/>
      </c>
      <c r="K438" s="18" t="str">
        <f>IFERROR(VLOOKUP(B438,Équipement!D:E,2,FALSE),"")</f>
        <v/>
      </c>
      <c r="L438" s="21"/>
      <c r="M438" s="21" t="e">
        <f>VLOOKUP(Carac[[#This Row],[Équipement (Zone + Voie)]],Équipement!D:H,5,FALSE)</f>
        <v>#N/A</v>
      </c>
      <c r="N438" s="25">
        <f>IFERROR(IF(Carac[[#This Row],[Fréquence]]="ponctuel",Carac[[#This Row],[Masse 
(kg) ]],Carac[[#This Row],[Masse 
(kg) ]]*Carac[[#This Row],[Facteur d''annualisation]]),0)</f>
        <v>0</v>
      </c>
    </row>
    <row r="439" spans="3:14" ht="19.899999999999999" customHeight="1" x14ac:dyDescent="0.35">
      <c r="C439" s="20"/>
      <c r="D439" s="66"/>
      <c r="E439" s="19"/>
      <c r="F439" s="76" t="str">
        <f>IFERROR(INDEX(Équipement!C:C,MATCH(Carac[[#This Row],[Équipement (Zone + Voie)]],Équipement!D:D,0)),"")</f>
        <v/>
      </c>
      <c r="G439" s="17" t="str">
        <f>IFERROR(INDEX('Grille de tri'!C:C,MATCH(Pesée!C439,'Grille de tri'!B:B,0)),"")</f>
        <v/>
      </c>
      <c r="H439" s="17" t="str">
        <f>IF(Carac[[#This Row],[Voie de collecte actuelle]]=Carac[[#This Row],[Voie de collecte recommandée]],"bien trié","mal trié")</f>
        <v>bien trié</v>
      </c>
      <c r="I439" s="17" t="str">
        <f>IFERROR(INDEX('Voies de collecte'!C:C,MATCH(Carac[[#This Row],[Voie de collecte actuelle]],'Voies de collecte'!B:B,0)),"")</f>
        <v/>
      </c>
      <c r="J439" s="17" t="str">
        <f>IFERROR(INDEX('Voies de collecte'!C:C,MATCH(Carac[[#This Row],[Voie de collecte recommandée]],'Voies de collecte'!B:B,0)),"")</f>
        <v/>
      </c>
      <c r="K439" s="18" t="str">
        <f>IFERROR(VLOOKUP(B439,Équipement!D:E,2,FALSE),"")</f>
        <v/>
      </c>
      <c r="L439" s="21"/>
      <c r="M439" s="21" t="e">
        <f>VLOOKUP(Carac[[#This Row],[Équipement (Zone + Voie)]],Équipement!D:H,5,FALSE)</f>
        <v>#N/A</v>
      </c>
      <c r="N439" s="25">
        <f>IFERROR(IF(Carac[[#This Row],[Fréquence]]="ponctuel",Carac[[#This Row],[Masse 
(kg) ]],Carac[[#This Row],[Masse 
(kg) ]]*Carac[[#This Row],[Facteur d''annualisation]]),0)</f>
        <v>0</v>
      </c>
    </row>
    <row r="440" spans="3:14" ht="19.899999999999999" customHeight="1" x14ac:dyDescent="0.35">
      <c r="C440" s="20"/>
      <c r="D440" s="66"/>
      <c r="E440" s="19"/>
      <c r="F440" s="76" t="str">
        <f>IFERROR(INDEX(Équipement!C:C,MATCH(Carac[[#This Row],[Équipement (Zone + Voie)]],Équipement!D:D,0)),"")</f>
        <v/>
      </c>
      <c r="G440" s="17" t="str">
        <f>IFERROR(INDEX('Grille de tri'!C:C,MATCH(Pesée!C440,'Grille de tri'!B:B,0)),"")</f>
        <v/>
      </c>
      <c r="H440" s="17" t="str">
        <f>IF(Carac[[#This Row],[Voie de collecte actuelle]]=Carac[[#This Row],[Voie de collecte recommandée]],"bien trié","mal trié")</f>
        <v>bien trié</v>
      </c>
      <c r="I440" s="17" t="str">
        <f>IFERROR(INDEX('Voies de collecte'!C:C,MATCH(Carac[[#This Row],[Voie de collecte actuelle]],'Voies de collecte'!B:B,0)),"")</f>
        <v/>
      </c>
      <c r="J440" s="17" t="str">
        <f>IFERROR(INDEX('Voies de collecte'!C:C,MATCH(Carac[[#This Row],[Voie de collecte recommandée]],'Voies de collecte'!B:B,0)),"")</f>
        <v/>
      </c>
      <c r="K440" s="18" t="str">
        <f>IFERROR(VLOOKUP(B440,Équipement!D:E,2,FALSE),"")</f>
        <v/>
      </c>
      <c r="L440" s="21"/>
      <c r="M440" s="21" t="e">
        <f>VLOOKUP(Carac[[#This Row],[Équipement (Zone + Voie)]],Équipement!D:H,5,FALSE)</f>
        <v>#N/A</v>
      </c>
      <c r="N440" s="25">
        <f>IFERROR(IF(Carac[[#This Row],[Fréquence]]="ponctuel",Carac[[#This Row],[Masse 
(kg) ]],Carac[[#This Row],[Masse 
(kg) ]]*Carac[[#This Row],[Facteur d''annualisation]]),0)</f>
        <v>0</v>
      </c>
    </row>
    <row r="441" spans="3:14" ht="19.899999999999999" customHeight="1" x14ac:dyDescent="0.35">
      <c r="C441" s="20"/>
      <c r="D441" s="66"/>
      <c r="E441" s="19"/>
      <c r="F441" s="76" t="str">
        <f>IFERROR(INDEX(Équipement!C:C,MATCH(Carac[[#This Row],[Équipement (Zone + Voie)]],Équipement!D:D,0)),"")</f>
        <v/>
      </c>
      <c r="G441" s="17" t="str">
        <f>IFERROR(INDEX('Grille de tri'!C:C,MATCH(Pesée!C441,'Grille de tri'!B:B,0)),"")</f>
        <v/>
      </c>
      <c r="H441" s="17" t="str">
        <f>IF(Carac[[#This Row],[Voie de collecte actuelle]]=Carac[[#This Row],[Voie de collecte recommandée]],"bien trié","mal trié")</f>
        <v>bien trié</v>
      </c>
      <c r="I441" s="17" t="str">
        <f>IFERROR(INDEX('Voies de collecte'!C:C,MATCH(Carac[[#This Row],[Voie de collecte actuelle]],'Voies de collecte'!B:B,0)),"")</f>
        <v/>
      </c>
      <c r="J441" s="17" t="str">
        <f>IFERROR(INDEX('Voies de collecte'!C:C,MATCH(Carac[[#This Row],[Voie de collecte recommandée]],'Voies de collecte'!B:B,0)),"")</f>
        <v/>
      </c>
      <c r="K441" s="18" t="str">
        <f>IFERROR(VLOOKUP(B441,Équipement!D:E,2,FALSE),"")</f>
        <v/>
      </c>
      <c r="L441" s="21"/>
      <c r="M441" s="21" t="e">
        <f>VLOOKUP(Carac[[#This Row],[Équipement (Zone + Voie)]],Équipement!D:H,5,FALSE)</f>
        <v>#N/A</v>
      </c>
      <c r="N441" s="25">
        <f>IFERROR(IF(Carac[[#This Row],[Fréquence]]="ponctuel",Carac[[#This Row],[Masse 
(kg) ]],Carac[[#This Row],[Masse 
(kg) ]]*Carac[[#This Row],[Facteur d''annualisation]]),0)</f>
        <v>0</v>
      </c>
    </row>
    <row r="442" spans="3:14" ht="19.899999999999999" customHeight="1" x14ac:dyDescent="0.35">
      <c r="C442" s="20"/>
      <c r="D442" s="66"/>
      <c r="E442" s="19"/>
      <c r="F442" s="76" t="str">
        <f>IFERROR(INDEX(Équipement!C:C,MATCH(Carac[[#This Row],[Équipement (Zone + Voie)]],Équipement!D:D,0)),"")</f>
        <v/>
      </c>
      <c r="G442" s="17" t="str">
        <f>IFERROR(INDEX('Grille de tri'!C:C,MATCH(Pesée!C442,'Grille de tri'!B:B,0)),"")</f>
        <v/>
      </c>
      <c r="H442" s="17" t="str">
        <f>IF(Carac[[#This Row],[Voie de collecte actuelle]]=Carac[[#This Row],[Voie de collecte recommandée]],"bien trié","mal trié")</f>
        <v>bien trié</v>
      </c>
      <c r="I442" s="17" t="str">
        <f>IFERROR(INDEX('Voies de collecte'!C:C,MATCH(Carac[[#This Row],[Voie de collecte actuelle]],'Voies de collecte'!B:B,0)),"")</f>
        <v/>
      </c>
      <c r="J442" s="17" t="str">
        <f>IFERROR(INDEX('Voies de collecte'!C:C,MATCH(Carac[[#This Row],[Voie de collecte recommandée]],'Voies de collecte'!B:B,0)),"")</f>
        <v/>
      </c>
      <c r="K442" s="18" t="str">
        <f>IFERROR(VLOOKUP(B442,Équipement!D:E,2,FALSE),"")</f>
        <v/>
      </c>
      <c r="L442" s="21"/>
      <c r="M442" s="21" t="e">
        <f>VLOOKUP(Carac[[#This Row],[Équipement (Zone + Voie)]],Équipement!D:H,5,FALSE)</f>
        <v>#N/A</v>
      </c>
      <c r="N442" s="25">
        <f>IFERROR(IF(Carac[[#This Row],[Fréquence]]="ponctuel",Carac[[#This Row],[Masse 
(kg) ]],Carac[[#This Row],[Masse 
(kg) ]]*Carac[[#This Row],[Facteur d''annualisation]]),0)</f>
        <v>0</v>
      </c>
    </row>
    <row r="443" spans="3:14" ht="19.899999999999999" customHeight="1" x14ac:dyDescent="0.35">
      <c r="D443" s="66"/>
      <c r="E443" s="19"/>
      <c r="F443" s="76" t="str">
        <f>IFERROR(INDEX(Équipement!C:C,MATCH(Carac[[#This Row],[Équipement (Zone + Voie)]],Équipement!D:D,0)),"")</f>
        <v/>
      </c>
      <c r="G443" s="17" t="str">
        <f>IFERROR(INDEX('Grille de tri'!C:C,MATCH(Pesée!C443,'Grille de tri'!B:B,0)),"")</f>
        <v/>
      </c>
      <c r="H443" s="17" t="str">
        <f>IF(Carac[[#This Row],[Voie de collecte actuelle]]=Carac[[#This Row],[Voie de collecte recommandée]],"bien trié","mal trié")</f>
        <v>bien trié</v>
      </c>
      <c r="I443" s="17" t="str">
        <f>IFERROR(INDEX('Voies de collecte'!C:C,MATCH(Carac[[#This Row],[Voie de collecte actuelle]],'Voies de collecte'!B:B,0)),"")</f>
        <v/>
      </c>
      <c r="J443" s="17" t="str">
        <f>IFERROR(INDEX('Voies de collecte'!C:C,MATCH(Carac[[#This Row],[Voie de collecte recommandée]],'Voies de collecte'!B:B,0)),"")</f>
        <v/>
      </c>
      <c r="K443" s="18" t="str">
        <f>IFERROR(VLOOKUP(B443,Équipement!D:E,2,FALSE),"")</f>
        <v/>
      </c>
      <c r="L443" s="21"/>
      <c r="M443" s="21" t="e">
        <f>VLOOKUP(Carac[[#This Row],[Équipement (Zone + Voie)]],Équipement!D:H,5,FALSE)</f>
        <v>#N/A</v>
      </c>
      <c r="N443" s="25">
        <f>IFERROR(IF(Carac[[#This Row],[Fréquence]]="ponctuel",Carac[[#This Row],[Masse 
(kg) ]],Carac[[#This Row],[Masse 
(kg) ]]*Carac[[#This Row],[Facteur d''annualisation]]),0)</f>
        <v>0</v>
      </c>
    </row>
    <row r="444" spans="3:14" ht="19.899999999999999" customHeight="1" x14ac:dyDescent="0.35">
      <c r="C444" s="20"/>
      <c r="D444" s="66"/>
      <c r="E444" s="19"/>
      <c r="F444" s="76" t="str">
        <f>IFERROR(INDEX(Équipement!C:C,MATCH(Carac[[#This Row],[Équipement (Zone + Voie)]],Équipement!D:D,0)),"")</f>
        <v/>
      </c>
      <c r="G444" s="17" t="str">
        <f>IFERROR(INDEX('Grille de tri'!C:C,MATCH(Pesée!C444,'Grille de tri'!B:B,0)),"")</f>
        <v/>
      </c>
      <c r="H444" s="17" t="str">
        <f>IF(Carac[[#This Row],[Voie de collecte actuelle]]=Carac[[#This Row],[Voie de collecte recommandée]],"bien trié","mal trié")</f>
        <v>bien trié</v>
      </c>
      <c r="I444" s="17" t="str">
        <f>IFERROR(INDEX('Voies de collecte'!C:C,MATCH(Carac[[#This Row],[Voie de collecte actuelle]],'Voies de collecte'!B:B,0)),"")</f>
        <v/>
      </c>
      <c r="J444" s="17" t="str">
        <f>IFERROR(INDEX('Voies de collecte'!C:C,MATCH(Carac[[#This Row],[Voie de collecte recommandée]],'Voies de collecte'!B:B,0)),"")</f>
        <v/>
      </c>
      <c r="K444" s="18" t="str">
        <f>IFERROR(VLOOKUP(B444,Équipement!D:E,2,FALSE),"")</f>
        <v/>
      </c>
      <c r="L444" s="21"/>
      <c r="M444" s="21" t="e">
        <f>VLOOKUP(Carac[[#This Row],[Équipement (Zone + Voie)]],Équipement!D:H,5,FALSE)</f>
        <v>#N/A</v>
      </c>
      <c r="N444" s="25">
        <f>IFERROR(IF(Carac[[#This Row],[Fréquence]]="ponctuel",Carac[[#This Row],[Masse 
(kg) ]],Carac[[#This Row],[Masse 
(kg) ]]*Carac[[#This Row],[Facteur d''annualisation]]),0)</f>
        <v>0</v>
      </c>
    </row>
    <row r="445" spans="3:14" ht="19.899999999999999" customHeight="1" x14ac:dyDescent="0.35">
      <c r="C445" s="20"/>
      <c r="D445" s="66"/>
      <c r="E445" s="19"/>
      <c r="F445" s="76" t="str">
        <f>IFERROR(INDEX(Équipement!C:C,MATCH(Carac[[#This Row],[Équipement (Zone + Voie)]],Équipement!D:D,0)),"")</f>
        <v/>
      </c>
      <c r="G445" s="17" t="str">
        <f>IFERROR(INDEX('Grille de tri'!C:C,MATCH(Pesée!C445,'Grille de tri'!B:B,0)),"")</f>
        <v/>
      </c>
      <c r="H445" s="17" t="str">
        <f>IF(Carac[[#This Row],[Voie de collecte actuelle]]=Carac[[#This Row],[Voie de collecte recommandée]],"bien trié","mal trié")</f>
        <v>bien trié</v>
      </c>
      <c r="I445" s="17" t="str">
        <f>IFERROR(INDEX('Voies de collecte'!C:C,MATCH(Carac[[#This Row],[Voie de collecte actuelle]],'Voies de collecte'!B:B,0)),"")</f>
        <v/>
      </c>
      <c r="J445" s="17" t="str">
        <f>IFERROR(INDEX('Voies de collecte'!C:C,MATCH(Carac[[#This Row],[Voie de collecte recommandée]],'Voies de collecte'!B:B,0)),"")</f>
        <v/>
      </c>
      <c r="K445" s="18" t="str">
        <f>IFERROR(VLOOKUP(B445,Équipement!D:E,2,FALSE),"")</f>
        <v/>
      </c>
      <c r="L445" s="21"/>
      <c r="M445" s="21" t="e">
        <f>VLOOKUP(Carac[[#This Row],[Équipement (Zone + Voie)]],Équipement!D:H,5,FALSE)</f>
        <v>#N/A</v>
      </c>
      <c r="N445" s="25">
        <f>IFERROR(IF(Carac[[#This Row],[Fréquence]]="ponctuel",Carac[[#This Row],[Masse 
(kg) ]],Carac[[#This Row],[Masse 
(kg) ]]*Carac[[#This Row],[Facteur d''annualisation]]),0)</f>
        <v>0</v>
      </c>
    </row>
    <row r="446" spans="3:14" ht="19.899999999999999" customHeight="1" x14ac:dyDescent="0.35">
      <c r="C446" s="20"/>
      <c r="D446" s="66"/>
      <c r="E446" s="19"/>
      <c r="F446" s="76" t="str">
        <f>IFERROR(INDEX(Équipement!C:C,MATCH(Carac[[#This Row],[Équipement (Zone + Voie)]],Équipement!D:D,0)),"")</f>
        <v/>
      </c>
      <c r="G446" s="17" t="str">
        <f>IFERROR(INDEX('Grille de tri'!C:C,MATCH(Pesée!C446,'Grille de tri'!B:B,0)),"")</f>
        <v/>
      </c>
      <c r="H446" s="17" t="str">
        <f>IF(Carac[[#This Row],[Voie de collecte actuelle]]=Carac[[#This Row],[Voie de collecte recommandée]],"bien trié","mal trié")</f>
        <v>bien trié</v>
      </c>
      <c r="I446" s="17" t="str">
        <f>IFERROR(INDEX('Voies de collecte'!C:C,MATCH(Carac[[#This Row],[Voie de collecte actuelle]],'Voies de collecte'!B:B,0)),"")</f>
        <v/>
      </c>
      <c r="J446" s="17" t="str">
        <f>IFERROR(INDEX('Voies de collecte'!C:C,MATCH(Carac[[#This Row],[Voie de collecte recommandée]],'Voies de collecte'!B:B,0)),"")</f>
        <v/>
      </c>
      <c r="K446" s="18" t="str">
        <f>IFERROR(VLOOKUP(B446,Équipement!D:E,2,FALSE),"")</f>
        <v/>
      </c>
      <c r="L446" s="21"/>
      <c r="M446" s="21" t="e">
        <f>VLOOKUP(Carac[[#This Row],[Équipement (Zone + Voie)]],Équipement!D:H,5,FALSE)</f>
        <v>#N/A</v>
      </c>
      <c r="N446" s="25">
        <f>IFERROR(IF(Carac[[#This Row],[Fréquence]]="ponctuel",Carac[[#This Row],[Masse 
(kg) ]],Carac[[#This Row],[Masse 
(kg) ]]*Carac[[#This Row],[Facteur d''annualisation]]),0)</f>
        <v>0</v>
      </c>
    </row>
    <row r="447" spans="3:14" ht="19.899999999999999" customHeight="1" x14ac:dyDescent="0.35">
      <c r="C447" s="20"/>
      <c r="D447" s="66"/>
      <c r="E447" s="19"/>
      <c r="F447" s="76" t="str">
        <f>IFERROR(INDEX(Équipement!C:C,MATCH(Carac[[#This Row],[Équipement (Zone + Voie)]],Équipement!D:D,0)),"")</f>
        <v/>
      </c>
      <c r="G447" s="17" t="str">
        <f>IFERROR(INDEX('Grille de tri'!C:C,MATCH(Pesée!C447,'Grille de tri'!B:B,0)),"")</f>
        <v/>
      </c>
      <c r="H447" s="17" t="str">
        <f>IF(Carac[[#This Row],[Voie de collecte actuelle]]=Carac[[#This Row],[Voie de collecte recommandée]],"bien trié","mal trié")</f>
        <v>bien trié</v>
      </c>
      <c r="I447" s="17" t="str">
        <f>IFERROR(INDEX('Voies de collecte'!C:C,MATCH(Carac[[#This Row],[Voie de collecte actuelle]],'Voies de collecte'!B:B,0)),"")</f>
        <v/>
      </c>
      <c r="J447" s="17" t="str">
        <f>IFERROR(INDEX('Voies de collecte'!C:C,MATCH(Carac[[#This Row],[Voie de collecte recommandée]],'Voies de collecte'!B:B,0)),"")</f>
        <v/>
      </c>
      <c r="K447" s="18" t="str">
        <f>IFERROR(VLOOKUP(B447,Équipement!D:E,2,FALSE),"")</f>
        <v/>
      </c>
      <c r="L447" s="21"/>
      <c r="M447" s="21" t="e">
        <f>VLOOKUP(Carac[[#This Row],[Équipement (Zone + Voie)]],Équipement!D:H,5,FALSE)</f>
        <v>#N/A</v>
      </c>
      <c r="N447" s="25">
        <f>IFERROR(IF(Carac[[#This Row],[Fréquence]]="ponctuel",Carac[[#This Row],[Masse 
(kg) ]],Carac[[#This Row],[Masse 
(kg) ]]*Carac[[#This Row],[Facteur d''annualisation]]),0)</f>
        <v>0</v>
      </c>
    </row>
    <row r="448" spans="3:14" ht="19.899999999999999" customHeight="1" x14ac:dyDescent="0.35">
      <c r="C448" s="20"/>
      <c r="D448" s="66"/>
      <c r="E448" s="19"/>
      <c r="F448" s="76" t="str">
        <f>IFERROR(INDEX(Équipement!C:C,MATCH(Carac[[#This Row],[Équipement (Zone + Voie)]],Équipement!D:D,0)),"")</f>
        <v/>
      </c>
      <c r="G448" s="17" t="str">
        <f>IFERROR(INDEX('Grille de tri'!C:C,MATCH(Pesée!C448,'Grille de tri'!B:B,0)),"")</f>
        <v/>
      </c>
      <c r="H448" s="17" t="str">
        <f>IF(Carac[[#This Row],[Voie de collecte actuelle]]=Carac[[#This Row],[Voie de collecte recommandée]],"bien trié","mal trié")</f>
        <v>bien trié</v>
      </c>
      <c r="I448" s="17" t="str">
        <f>IFERROR(INDEX('Voies de collecte'!C:C,MATCH(Carac[[#This Row],[Voie de collecte actuelle]],'Voies de collecte'!B:B,0)),"")</f>
        <v/>
      </c>
      <c r="J448" s="17" t="str">
        <f>IFERROR(INDEX('Voies de collecte'!C:C,MATCH(Carac[[#This Row],[Voie de collecte recommandée]],'Voies de collecte'!B:B,0)),"")</f>
        <v/>
      </c>
      <c r="K448" s="18" t="str">
        <f>IFERROR(VLOOKUP(B448,Équipement!D:E,2,FALSE),"")</f>
        <v/>
      </c>
      <c r="L448" s="21"/>
      <c r="M448" s="21" t="e">
        <f>VLOOKUP(Carac[[#This Row],[Équipement (Zone + Voie)]],Équipement!D:H,5,FALSE)</f>
        <v>#N/A</v>
      </c>
      <c r="N448" s="25">
        <f>IFERROR(IF(Carac[[#This Row],[Fréquence]]="ponctuel",Carac[[#This Row],[Masse 
(kg) ]],Carac[[#This Row],[Masse 
(kg) ]]*Carac[[#This Row],[Facteur d''annualisation]]),0)</f>
        <v>0</v>
      </c>
    </row>
    <row r="449" spans="2:14" ht="19.899999999999999" customHeight="1" x14ac:dyDescent="0.35">
      <c r="C449" s="20"/>
      <c r="D449" s="66"/>
      <c r="E449" s="19"/>
      <c r="F449" s="76" t="str">
        <f>IFERROR(INDEX(Équipement!C:C,MATCH(Carac[[#This Row],[Équipement (Zone + Voie)]],Équipement!D:D,0)),"")</f>
        <v/>
      </c>
      <c r="G449" s="17" t="str">
        <f>IFERROR(INDEX('Grille de tri'!C:C,MATCH(Pesée!C449,'Grille de tri'!B:B,0)),"")</f>
        <v/>
      </c>
      <c r="H449" s="17" t="str">
        <f>IF(Carac[[#This Row],[Voie de collecte actuelle]]=Carac[[#This Row],[Voie de collecte recommandée]],"bien trié","mal trié")</f>
        <v>bien trié</v>
      </c>
      <c r="I449" s="17" t="str">
        <f>IFERROR(INDEX('Voies de collecte'!C:C,MATCH(Carac[[#This Row],[Voie de collecte actuelle]],'Voies de collecte'!B:B,0)),"")</f>
        <v/>
      </c>
      <c r="J449" s="17" t="str">
        <f>IFERROR(INDEX('Voies de collecte'!C:C,MATCH(Carac[[#This Row],[Voie de collecte recommandée]],'Voies de collecte'!B:B,0)),"")</f>
        <v/>
      </c>
      <c r="K449" s="18" t="str">
        <f>IFERROR(VLOOKUP(B449,Équipement!D:E,2,FALSE),"")</f>
        <v/>
      </c>
      <c r="L449" s="21"/>
      <c r="M449" s="21" t="e">
        <f>VLOOKUP(Carac[[#This Row],[Équipement (Zone + Voie)]],Équipement!D:H,5,FALSE)</f>
        <v>#N/A</v>
      </c>
      <c r="N449" s="25">
        <f>IFERROR(IF(Carac[[#This Row],[Fréquence]]="ponctuel",Carac[[#This Row],[Masse 
(kg) ]],Carac[[#This Row],[Masse 
(kg) ]]*Carac[[#This Row],[Facteur d''annualisation]]),0)</f>
        <v>0</v>
      </c>
    </row>
    <row r="450" spans="2:14" ht="19.899999999999999" customHeight="1" x14ac:dyDescent="0.35">
      <c r="C450" s="20"/>
      <c r="D450" s="66"/>
      <c r="E450" s="19"/>
      <c r="F450" s="76" t="str">
        <f>IFERROR(INDEX(Équipement!C:C,MATCH(Carac[[#This Row],[Équipement (Zone + Voie)]],Équipement!D:D,0)),"")</f>
        <v/>
      </c>
      <c r="G450" s="17" t="str">
        <f>IFERROR(INDEX('Grille de tri'!C:C,MATCH(Pesée!C450,'Grille de tri'!B:B,0)),"")</f>
        <v/>
      </c>
      <c r="H450" s="17" t="str">
        <f>IF(Carac[[#This Row],[Voie de collecte actuelle]]=Carac[[#This Row],[Voie de collecte recommandée]],"bien trié","mal trié")</f>
        <v>bien trié</v>
      </c>
      <c r="I450" s="17" t="str">
        <f>IFERROR(INDEX('Voies de collecte'!C:C,MATCH(Carac[[#This Row],[Voie de collecte actuelle]],'Voies de collecte'!B:B,0)),"")</f>
        <v/>
      </c>
      <c r="J450" s="17" t="str">
        <f>IFERROR(INDEX('Voies de collecte'!C:C,MATCH(Carac[[#This Row],[Voie de collecte recommandée]],'Voies de collecte'!B:B,0)),"")</f>
        <v/>
      </c>
      <c r="K450" s="18" t="str">
        <f>IFERROR(VLOOKUP(B450,Équipement!D:E,2,FALSE),"")</f>
        <v/>
      </c>
      <c r="L450" s="21"/>
      <c r="M450" s="21" t="e">
        <f>VLOOKUP(Carac[[#This Row],[Équipement (Zone + Voie)]],Équipement!D:H,5,FALSE)</f>
        <v>#N/A</v>
      </c>
      <c r="N450" s="25">
        <f>IFERROR(IF(Carac[[#This Row],[Fréquence]]="ponctuel",Carac[[#This Row],[Masse 
(kg) ]],Carac[[#This Row],[Masse 
(kg) ]]*Carac[[#This Row],[Facteur d''annualisation]]),0)</f>
        <v>0</v>
      </c>
    </row>
    <row r="451" spans="2:14" ht="19.899999999999999" customHeight="1" x14ac:dyDescent="0.35">
      <c r="C451" s="20"/>
      <c r="D451" s="66"/>
      <c r="E451" s="19"/>
      <c r="F451" s="76" t="str">
        <f>IFERROR(INDEX(Équipement!C:C,MATCH(Carac[[#This Row],[Équipement (Zone + Voie)]],Équipement!D:D,0)),"")</f>
        <v/>
      </c>
      <c r="G451" s="17" t="str">
        <f>IFERROR(INDEX('Grille de tri'!C:C,MATCH(Pesée!C451,'Grille de tri'!B:B,0)),"")</f>
        <v/>
      </c>
      <c r="H451" s="17" t="str">
        <f>IF(Carac[[#This Row],[Voie de collecte actuelle]]=Carac[[#This Row],[Voie de collecte recommandée]],"bien trié","mal trié")</f>
        <v>bien trié</v>
      </c>
      <c r="I451" s="17" t="str">
        <f>IFERROR(INDEX('Voies de collecte'!C:C,MATCH(Carac[[#This Row],[Voie de collecte actuelle]],'Voies de collecte'!B:B,0)),"")</f>
        <v/>
      </c>
      <c r="J451" s="17" t="str">
        <f>IFERROR(INDEX('Voies de collecte'!C:C,MATCH(Carac[[#This Row],[Voie de collecte recommandée]],'Voies de collecte'!B:B,0)),"")</f>
        <v/>
      </c>
      <c r="K451" s="18" t="str">
        <f>IFERROR(VLOOKUP(B451,Équipement!D:E,2,FALSE),"")</f>
        <v/>
      </c>
      <c r="L451" s="21"/>
      <c r="M451" s="21" t="e">
        <f>VLOOKUP(Carac[[#This Row],[Équipement (Zone + Voie)]],Équipement!D:H,5,FALSE)</f>
        <v>#N/A</v>
      </c>
      <c r="N451" s="25">
        <f>IFERROR(IF(Carac[[#This Row],[Fréquence]]="ponctuel",Carac[[#This Row],[Masse 
(kg) ]],Carac[[#This Row],[Masse 
(kg) ]]*Carac[[#This Row],[Facteur d''annualisation]]),0)</f>
        <v>0</v>
      </c>
    </row>
    <row r="452" spans="2:14" ht="19.899999999999999" customHeight="1" x14ac:dyDescent="0.35">
      <c r="C452" s="20"/>
      <c r="D452" s="66"/>
      <c r="E452" s="19"/>
      <c r="F452" s="76" t="str">
        <f>IFERROR(INDEX(Équipement!C:C,MATCH(Carac[[#This Row],[Équipement (Zone + Voie)]],Équipement!D:D,0)),"")</f>
        <v/>
      </c>
      <c r="G452" s="17" t="str">
        <f>IFERROR(INDEX('Grille de tri'!C:C,MATCH(Pesée!C452,'Grille de tri'!B:B,0)),"")</f>
        <v/>
      </c>
      <c r="H452" s="17" t="str">
        <f>IF(Carac[[#This Row],[Voie de collecte actuelle]]=Carac[[#This Row],[Voie de collecte recommandée]],"bien trié","mal trié")</f>
        <v>bien trié</v>
      </c>
      <c r="I452" s="17" t="str">
        <f>IFERROR(INDEX('Voies de collecte'!C:C,MATCH(Carac[[#This Row],[Voie de collecte actuelle]],'Voies de collecte'!B:B,0)),"")</f>
        <v/>
      </c>
      <c r="J452" s="17" t="str">
        <f>IFERROR(INDEX('Voies de collecte'!C:C,MATCH(Carac[[#This Row],[Voie de collecte recommandée]],'Voies de collecte'!B:B,0)),"")</f>
        <v/>
      </c>
      <c r="K452" s="18" t="str">
        <f>IFERROR(VLOOKUP(B452,Équipement!D:E,2,FALSE),"")</f>
        <v/>
      </c>
      <c r="L452" s="21"/>
      <c r="M452" s="21" t="e">
        <f>VLOOKUP(Carac[[#This Row],[Équipement (Zone + Voie)]],Équipement!D:H,5,FALSE)</f>
        <v>#N/A</v>
      </c>
      <c r="N452" s="25">
        <f>IFERROR(IF(Carac[[#This Row],[Fréquence]]="ponctuel",Carac[[#This Row],[Masse 
(kg) ]],Carac[[#This Row],[Masse 
(kg) ]]*Carac[[#This Row],[Facteur d''annualisation]]),0)</f>
        <v>0</v>
      </c>
    </row>
    <row r="453" spans="2:14" ht="19.899999999999999" customHeight="1" x14ac:dyDescent="0.35">
      <c r="C453" s="20"/>
      <c r="D453" s="66"/>
      <c r="E453" s="19"/>
      <c r="F453" s="76" t="str">
        <f>IFERROR(INDEX(Équipement!C:C,MATCH(Carac[[#This Row],[Équipement (Zone + Voie)]],Équipement!D:D,0)),"")</f>
        <v/>
      </c>
      <c r="G453" s="17" t="str">
        <f>IFERROR(INDEX('Grille de tri'!C:C,MATCH(Pesée!C453,'Grille de tri'!B:B,0)),"")</f>
        <v/>
      </c>
      <c r="H453" s="17" t="str">
        <f>IF(Carac[[#This Row],[Voie de collecte actuelle]]=Carac[[#This Row],[Voie de collecte recommandée]],"bien trié","mal trié")</f>
        <v>bien trié</v>
      </c>
      <c r="I453" s="17" t="str">
        <f>IFERROR(INDEX('Voies de collecte'!C:C,MATCH(Carac[[#This Row],[Voie de collecte actuelle]],'Voies de collecte'!B:B,0)),"")</f>
        <v/>
      </c>
      <c r="J453" s="17" t="str">
        <f>IFERROR(INDEX('Voies de collecte'!C:C,MATCH(Carac[[#This Row],[Voie de collecte recommandée]],'Voies de collecte'!B:B,0)),"")</f>
        <v/>
      </c>
      <c r="K453" s="18" t="str">
        <f>IFERROR(VLOOKUP(B453,Équipement!D:E,2,FALSE),"")</f>
        <v/>
      </c>
      <c r="L453" s="21"/>
      <c r="M453" s="21" t="e">
        <f>VLOOKUP(Carac[[#This Row],[Équipement (Zone + Voie)]],Équipement!D:H,5,FALSE)</f>
        <v>#N/A</v>
      </c>
      <c r="N453" s="25">
        <f>IFERROR(IF(Carac[[#This Row],[Fréquence]]="ponctuel",Carac[[#This Row],[Masse 
(kg) ]],Carac[[#This Row],[Masse 
(kg) ]]*Carac[[#This Row],[Facteur d''annualisation]]),0)</f>
        <v>0</v>
      </c>
    </row>
    <row r="454" spans="2:14" ht="19.899999999999999" customHeight="1" x14ac:dyDescent="0.35">
      <c r="C454" s="20"/>
      <c r="D454" s="66"/>
      <c r="E454" s="19"/>
      <c r="F454" s="76" t="str">
        <f>IFERROR(INDEX(Équipement!C:C,MATCH(Carac[[#This Row],[Équipement (Zone + Voie)]],Équipement!D:D,0)),"")</f>
        <v/>
      </c>
      <c r="G454" s="17" t="str">
        <f>IFERROR(INDEX('Grille de tri'!C:C,MATCH(Pesée!C454,'Grille de tri'!B:B,0)),"")</f>
        <v/>
      </c>
      <c r="H454" s="17" t="str">
        <f>IF(Carac[[#This Row],[Voie de collecte actuelle]]=Carac[[#This Row],[Voie de collecte recommandée]],"bien trié","mal trié")</f>
        <v>bien trié</v>
      </c>
      <c r="I454" s="17" t="str">
        <f>IFERROR(INDEX('Voies de collecte'!C:C,MATCH(Carac[[#This Row],[Voie de collecte actuelle]],'Voies de collecte'!B:B,0)),"")</f>
        <v/>
      </c>
      <c r="J454" s="17" t="str">
        <f>IFERROR(INDEX('Voies de collecte'!C:C,MATCH(Carac[[#This Row],[Voie de collecte recommandée]],'Voies de collecte'!B:B,0)),"")</f>
        <v/>
      </c>
      <c r="K454" s="18" t="str">
        <f>IFERROR(VLOOKUP(B454,Équipement!D:E,2,FALSE),"")</f>
        <v/>
      </c>
      <c r="L454" s="21"/>
      <c r="M454" s="21" t="e">
        <f>VLOOKUP(Carac[[#This Row],[Équipement (Zone + Voie)]],Équipement!D:H,5,FALSE)</f>
        <v>#N/A</v>
      </c>
      <c r="N454" s="25">
        <f>IFERROR(IF(Carac[[#This Row],[Fréquence]]="ponctuel",Carac[[#This Row],[Masse 
(kg) ]],Carac[[#This Row],[Masse 
(kg) ]]*Carac[[#This Row],[Facteur d''annualisation]]),0)</f>
        <v>0</v>
      </c>
    </row>
    <row r="455" spans="2:14" ht="19.899999999999999" customHeight="1" x14ac:dyDescent="0.35">
      <c r="C455" s="20"/>
      <c r="D455" s="66"/>
      <c r="E455" s="19"/>
      <c r="F455" s="76" t="str">
        <f>IFERROR(INDEX(Équipement!C:C,MATCH(Carac[[#This Row],[Équipement (Zone + Voie)]],Équipement!D:D,0)),"")</f>
        <v/>
      </c>
      <c r="G455" s="17" t="str">
        <f>IFERROR(INDEX('Grille de tri'!C:C,MATCH(Pesée!C455,'Grille de tri'!B:B,0)),"")</f>
        <v/>
      </c>
      <c r="H455" s="17" t="str">
        <f>IF(Carac[[#This Row],[Voie de collecte actuelle]]=Carac[[#This Row],[Voie de collecte recommandée]],"bien trié","mal trié")</f>
        <v>bien trié</v>
      </c>
      <c r="I455" s="17" t="str">
        <f>IFERROR(INDEX('Voies de collecte'!C:C,MATCH(Carac[[#This Row],[Voie de collecte actuelle]],'Voies de collecte'!B:B,0)),"")</f>
        <v/>
      </c>
      <c r="J455" s="17" t="str">
        <f>IFERROR(INDEX('Voies de collecte'!C:C,MATCH(Carac[[#This Row],[Voie de collecte recommandée]],'Voies de collecte'!B:B,0)),"")</f>
        <v/>
      </c>
      <c r="K455" s="18" t="str">
        <f>IFERROR(VLOOKUP(B455,Équipement!D:E,2,FALSE),"")</f>
        <v/>
      </c>
      <c r="L455" s="21"/>
      <c r="M455" s="21" t="e">
        <f>VLOOKUP(Carac[[#This Row],[Équipement (Zone + Voie)]],Équipement!D:H,5,FALSE)</f>
        <v>#N/A</v>
      </c>
      <c r="N455" s="25">
        <f>IFERROR(IF(Carac[[#This Row],[Fréquence]]="ponctuel",Carac[[#This Row],[Masse 
(kg) ]],Carac[[#This Row],[Masse 
(kg) ]]*Carac[[#This Row],[Facteur d''annualisation]]),0)</f>
        <v>0</v>
      </c>
    </row>
    <row r="456" spans="2:14" ht="19.899999999999999" customHeight="1" x14ac:dyDescent="0.35">
      <c r="C456" s="20"/>
      <c r="D456" s="66"/>
      <c r="E456" s="19"/>
      <c r="F456" s="76" t="str">
        <f>IFERROR(INDEX(Équipement!C:C,MATCH(Carac[[#This Row],[Équipement (Zone + Voie)]],Équipement!D:D,0)),"")</f>
        <v/>
      </c>
      <c r="G456" s="17" t="str">
        <f>IFERROR(INDEX('Grille de tri'!C:C,MATCH(Pesée!C456,'Grille de tri'!B:B,0)),"")</f>
        <v/>
      </c>
      <c r="H456" s="17" t="str">
        <f>IF(Carac[[#This Row],[Voie de collecte actuelle]]=Carac[[#This Row],[Voie de collecte recommandée]],"bien trié","mal trié")</f>
        <v>bien trié</v>
      </c>
      <c r="I456" s="17" t="str">
        <f>IFERROR(INDEX('Voies de collecte'!C:C,MATCH(Carac[[#This Row],[Voie de collecte actuelle]],'Voies de collecte'!B:B,0)),"")</f>
        <v/>
      </c>
      <c r="J456" s="17" t="str">
        <f>IFERROR(INDEX('Voies de collecte'!C:C,MATCH(Carac[[#This Row],[Voie de collecte recommandée]],'Voies de collecte'!B:B,0)),"")</f>
        <v/>
      </c>
      <c r="K456" s="18" t="str">
        <f>IFERROR(VLOOKUP(B456,Équipement!D:E,2,FALSE),"")</f>
        <v/>
      </c>
      <c r="L456" s="21"/>
      <c r="M456" s="21" t="e">
        <f>VLOOKUP(Carac[[#This Row],[Équipement (Zone + Voie)]],Équipement!D:H,5,FALSE)</f>
        <v>#N/A</v>
      </c>
      <c r="N456" s="25">
        <f>IFERROR(IF(Carac[[#This Row],[Fréquence]]="ponctuel",Carac[[#This Row],[Masse 
(kg) ]],Carac[[#This Row],[Masse 
(kg) ]]*Carac[[#This Row],[Facteur d''annualisation]]),0)</f>
        <v>0</v>
      </c>
    </row>
    <row r="457" spans="2:14" ht="19.899999999999999" customHeight="1" x14ac:dyDescent="0.35">
      <c r="C457" s="20"/>
      <c r="D457" s="66"/>
      <c r="E457" s="19"/>
      <c r="F457" s="76" t="str">
        <f>IFERROR(INDEX(Équipement!C:C,MATCH(Carac[[#This Row],[Équipement (Zone + Voie)]],Équipement!D:D,0)),"")</f>
        <v/>
      </c>
      <c r="G457" s="17" t="str">
        <f>IFERROR(INDEX('Grille de tri'!C:C,MATCH(Pesée!C457,'Grille de tri'!B:B,0)),"")</f>
        <v/>
      </c>
      <c r="H457" s="17" t="str">
        <f>IF(Carac[[#This Row],[Voie de collecte actuelle]]=Carac[[#This Row],[Voie de collecte recommandée]],"bien trié","mal trié")</f>
        <v>bien trié</v>
      </c>
      <c r="I457" s="17" t="str">
        <f>IFERROR(INDEX('Voies de collecte'!C:C,MATCH(Carac[[#This Row],[Voie de collecte actuelle]],'Voies de collecte'!B:B,0)),"")</f>
        <v/>
      </c>
      <c r="J457" s="17" t="str">
        <f>IFERROR(INDEX('Voies de collecte'!C:C,MATCH(Carac[[#This Row],[Voie de collecte recommandée]],'Voies de collecte'!B:B,0)),"")</f>
        <v/>
      </c>
      <c r="K457" s="18" t="str">
        <f>IFERROR(VLOOKUP(B457,Équipement!D:E,2,FALSE),"")</f>
        <v/>
      </c>
      <c r="L457" s="21"/>
      <c r="M457" s="21" t="e">
        <f>VLOOKUP(Carac[[#This Row],[Équipement (Zone + Voie)]],Équipement!D:H,5,FALSE)</f>
        <v>#N/A</v>
      </c>
      <c r="N457" s="25">
        <f>IFERROR(IF(Carac[[#This Row],[Fréquence]]="ponctuel",Carac[[#This Row],[Masse 
(kg) ]],Carac[[#This Row],[Masse 
(kg) ]]*Carac[[#This Row],[Facteur d''annualisation]]),0)</f>
        <v>0</v>
      </c>
    </row>
    <row r="458" spans="2:14" s="20" customFormat="1" ht="19.899999999999999" customHeight="1" x14ac:dyDescent="0.35">
      <c r="B458" s="11"/>
      <c r="D458" s="66"/>
      <c r="E458" s="19"/>
      <c r="F458" s="76" t="str">
        <f>IFERROR(INDEX(Équipement!C:C,MATCH(Carac[[#This Row],[Équipement (Zone + Voie)]],Équipement!D:D,0)),"")</f>
        <v/>
      </c>
      <c r="G458" s="17" t="str">
        <f>IFERROR(INDEX('Grille de tri'!C:C,MATCH(Pesée!C458,'Grille de tri'!B:B,0)),"")</f>
        <v/>
      </c>
      <c r="H458" s="17" t="str">
        <f>IF(Carac[[#This Row],[Voie de collecte actuelle]]=Carac[[#This Row],[Voie de collecte recommandée]],"bien trié","mal trié")</f>
        <v>bien trié</v>
      </c>
      <c r="I458" s="17" t="str">
        <f>IFERROR(INDEX('Voies de collecte'!C:C,MATCH(Carac[[#This Row],[Voie de collecte actuelle]],'Voies de collecte'!B:B,0)),"")</f>
        <v/>
      </c>
      <c r="J458" s="17" t="str">
        <f>IFERROR(INDEX('Voies de collecte'!C:C,MATCH(Carac[[#This Row],[Voie de collecte recommandée]],'Voies de collecte'!B:B,0)),"")</f>
        <v/>
      </c>
      <c r="K458" s="18" t="str">
        <f>IFERROR(VLOOKUP(B458,Équipement!D:E,2,FALSE),"")</f>
        <v/>
      </c>
      <c r="L458" s="21"/>
      <c r="M458" s="21" t="e">
        <f>VLOOKUP(Carac[[#This Row],[Équipement (Zone + Voie)]],Équipement!D:H,5,FALSE)</f>
        <v>#N/A</v>
      </c>
      <c r="N458" s="25">
        <f>IFERROR(IF(Carac[[#This Row],[Fréquence]]="ponctuel",Carac[[#This Row],[Masse 
(kg) ]],Carac[[#This Row],[Masse 
(kg) ]]*Carac[[#This Row],[Facteur d''annualisation]]),0)</f>
        <v>0</v>
      </c>
    </row>
    <row r="459" spans="2:14" ht="19.899999999999999" customHeight="1" x14ac:dyDescent="0.35">
      <c r="B459" s="20"/>
      <c r="C459" s="20"/>
      <c r="D459" s="67"/>
      <c r="E459" s="23"/>
      <c r="F459" s="76" t="str">
        <f>IFERROR(INDEX(Équipement!C:C,MATCH(Carac[[#This Row],[Équipement (Zone + Voie)]],Équipement!D:D,0)),"")</f>
        <v/>
      </c>
      <c r="G459" s="17" t="str">
        <f>IFERROR(INDEX('Grille de tri'!C:C,MATCH(Pesée!C459,'Grille de tri'!B:B,0)),"")</f>
        <v/>
      </c>
      <c r="H459" s="17" t="str">
        <f>IF(Carac[[#This Row],[Voie de collecte actuelle]]=Carac[[#This Row],[Voie de collecte recommandée]],"bien trié","mal trié")</f>
        <v>bien trié</v>
      </c>
      <c r="I459" s="17" t="str">
        <f>IFERROR(INDEX('Voies de collecte'!C:C,MATCH(Carac[[#This Row],[Voie de collecte actuelle]],'Voies de collecte'!B:B,0)),"")</f>
        <v/>
      </c>
      <c r="J459" s="17" t="str">
        <f>IFERROR(INDEX('Voies de collecte'!C:C,MATCH(Carac[[#This Row],[Voie de collecte recommandée]],'Voies de collecte'!B:B,0)),"")</f>
        <v/>
      </c>
      <c r="K459" s="18" t="str">
        <f>IFERROR(VLOOKUP(B459,Équipement!D:E,2,FALSE),"")</f>
        <v/>
      </c>
      <c r="L459" s="21"/>
      <c r="M459" s="21" t="e">
        <f>VLOOKUP(Carac[[#This Row],[Équipement (Zone + Voie)]],Équipement!D:H,5,FALSE)</f>
        <v>#N/A</v>
      </c>
      <c r="N459" s="25">
        <f>IFERROR(IF(Carac[[#This Row],[Fréquence]]="ponctuel",Carac[[#This Row],[Masse 
(kg) ]],Carac[[#This Row],[Masse 
(kg) ]]*Carac[[#This Row],[Facteur d''annualisation]]),0)</f>
        <v>0</v>
      </c>
    </row>
    <row r="460" spans="2:14" ht="19.899999999999999" customHeight="1" x14ac:dyDescent="0.35">
      <c r="C460" s="20"/>
      <c r="D460" s="66"/>
      <c r="E460" s="19"/>
      <c r="F460" s="76" t="str">
        <f>IFERROR(INDEX(Équipement!C:C,MATCH(Carac[[#This Row],[Équipement (Zone + Voie)]],Équipement!D:D,0)),"")</f>
        <v/>
      </c>
      <c r="G460" s="17" t="str">
        <f>IFERROR(INDEX('Grille de tri'!C:C,MATCH(Pesée!C460,'Grille de tri'!B:B,0)),"")</f>
        <v/>
      </c>
      <c r="H460" s="17" t="str">
        <f>IF(Carac[[#This Row],[Voie de collecte actuelle]]=Carac[[#This Row],[Voie de collecte recommandée]],"bien trié","mal trié")</f>
        <v>bien trié</v>
      </c>
      <c r="I460" s="17" t="str">
        <f>IFERROR(INDEX('Voies de collecte'!C:C,MATCH(Carac[[#This Row],[Voie de collecte actuelle]],'Voies de collecte'!B:B,0)),"")</f>
        <v/>
      </c>
      <c r="J460" s="17" t="str">
        <f>IFERROR(INDEX('Voies de collecte'!C:C,MATCH(Carac[[#This Row],[Voie de collecte recommandée]],'Voies de collecte'!B:B,0)),"")</f>
        <v/>
      </c>
      <c r="K460" s="18" t="str">
        <f>IFERROR(VLOOKUP(B460,Équipement!D:E,2,FALSE),"")</f>
        <v/>
      </c>
      <c r="L460" s="21"/>
      <c r="M460" s="21" t="e">
        <f>VLOOKUP(Carac[[#This Row],[Équipement (Zone + Voie)]],Équipement!D:H,5,FALSE)</f>
        <v>#N/A</v>
      </c>
      <c r="N460" s="25">
        <f>IFERROR(IF(Carac[[#This Row],[Fréquence]]="ponctuel",Carac[[#This Row],[Masse 
(kg) ]],Carac[[#This Row],[Masse 
(kg) ]]*Carac[[#This Row],[Facteur d''annualisation]]),0)</f>
        <v>0</v>
      </c>
    </row>
    <row r="461" spans="2:14" ht="19.899999999999999" customHeight="1" x14ac:dyDescent="0.35">
      <c r="C461" s="20"/>
      <c r="D461" s="66"/>
      <c r="E461" s="19"/>
      <c r="F461" s="76" t="str">
        <f>IFERROR(INDEX(Équipement!C:C,MATCH(Carac[[#This Row],[Équipement (Zone + Voie)]],Équipement!D:D,0)),"")</f>
        <v/>
      </c>
      <c r="G461" s="17" t="str">
        <f>IFERROR(INDEX('Grille de tri'!C:C,MATCH(Pesée!C461,'Grille de tri'!B:B,0)),"")</f>
        <v/>
      </c>
      <c r="H461" s="17" t="str">
        <f>IF(Carac[[#This Row],[Voie de collecte actuelle]]=Carac[[#This Row],[Voie de collecte recommandée]],"bien trié","mal trié")</f>
        <v>bien trié</v>
      </c>
      <c r="I461" s="17" t="str">
        <f>IFERROR(INDEX('Voies de collecte'!C:C,MATCH(Carac[[#This Row],[Voie de collecte actuelle]],'Voies de collecte'!B:B,0)),"")</f>
        <v/>
      </c>
      <c r="J461" s="17" t="str">
        <f>IFERROR(INDEX('Voies de collecte'!C:C,MATCH(Carac[[#This Row],[Voie de collecte recommandée]],'Voies de collecte'!B:B,0)),"")</f>
        <v/>
      </c>
      <c r="K461" s="18" t="str">
        <f>IFERROR(VLOOKUP(B461,Équipement!D:E,2,FALSE),"")</f>
        <v/>
      </c>
      <c r="L461" s="21"/>
      <c r="M461" s="21" t="e">
        <f>VLOOKUP(Carac[[#This Row],[Équipement (Zone + Voie)]],Équipement!D:H,5,FALSE)</f>
        <v>#N/A</v>
      </c>
      <c r="N461" s="25">
        <f>IFERROR(IF(Carac[[#This Row],[Fréquence]]="ponctuel",Carac[[#This Row],[Masse 
(kg) ]],Carac[[#This Row],[Masse 
(kg) ]]*Carac[[#This Row],[Facteur d''annualisation]]),0)</f>
        <v>0</v>
      </c>
    </row>
    <row r="462" spans="2:14" ht="19.899999999999999" customHeight="1" x14ac:dyDescent="0.35">
      <c r="C462" s="20"/>
      <c r="D462" s="70"/>
      <c r="F462" s="76" t="str">
        <f>IFERROR(INDEX(Équipement!C:C,MATCH(Carac[[#This Row],[Équipement (Zone + Voie)]],Équipement!D:D,0)),"")</f>
        <v/>
      </c>
      <c r="G462" s="17" t="str">
        <f>IFERROR(INDEX('Grille de tri'!C:C,MATCH(Pesée!C462,'Grille de tri'!B:B,0)),"")</f>
        <v/>
      </c>
      <c r="H462" s="17" t="str">
        <f>IF(Carac[[#This Row],[Voie de collecte actuelle]]=Carac[[#This Row],[Voie de collecte recommandée]],"bien trié","mal trié")</f>
        <v>bien trié</v>
      </c>
      <c r="I462" s="17" t="str">
        <f>IFERROR(INDEX('Voies de collecte'!C:C,MATCH(Carac[[#This Row],[Voie de collecte actuelle]],'Voies de collecte'!B:B,0)),"")</f>
        <v/>
      </c>
      <c r="J462" s="17" t="str">
        <f>IFERROR(INDEX('Voies de collecte'!C:C,MATCH(Carac[[#This Row],[Voie de collecte recommandée]],'Voies de collecte'!B:B,0)),"")</f>
        <v/>
      </c>
      <c r="K462" s="18" t="str">
        <f>IFERROR(VLOOKUP(B462,Équipement!D:E,2,FALSE),"")</f>
        <v/>
      </c>
      <c r="L462" s="9"/>
      <c r="M462" s="21" t="e">
        <f>VLOOKUP(Carac[[#This Row],[Équipement (Zone + Voie)]],Équipement!D:H,5,FALSE)</f>
        <v>#N/A</v>
      </c>
      <c r="N462" s="25">
        <f>IFERROR(IF(Carac[[#This Row],[Fréquence]]="ponctuel",Carac[[#This Row],[Masse 
(kg) ]],Carac[[#This Row],[Masse 
(kg) ]]*Carac[[#This Row],[Facteur d''annualisation]]),0)</f>
        <v>0</v>
      </c>
    </row>
    <row r="463" spans="2:14" ht="19.899999999999999" customHeight="1" x14ac:dyDescent="0.35">
      <c r="C463" s="20"/>
    </row>
    <row r="464" spans="2:14" ht="19.899999999999999" customHeight="1" x14ac:dyDescent="0.35">
      <c r="C464" s="20"/>
    </row>
    <row r="465" spans="3:3" ht="19.899999999999999" customHeight="1" x14ac:dyDescent="0.35">
      <c r="C465" s="20"/>
    </row>
    <row r="466" spans="3:3" ht="19.899999999999999" customHeight="1" x14ac:dyDescent="0.35">
      <c r="C466" s="20"/>
    </row>
    <row r="467" spans="3:3" ht="19.899999999999999" customHeight="1" x14ac:dyDescent="0.35">
      <c r="C467" s="20"/>
    </row>
    <row r="468" spans="3:3" ht="19.899999999999999" customHeight="1" x14ac:dyDescent="0.35">
      <c r="C468" s="20"/>
    </row>
    <row r="469" spans="3:3" ht="19.899999999999999" customHeight="1" x14ac:dyDescent="0.35">
      <c r="C469" s="20"/>
    </row>
    <row r="470" spans="3:3" ht="19.899999999999999" customHeight="1" x14ac:dyDescent="0.35">
      <c r="C470" s="20"/>
    </row>
    <row r="471" spans="3:3" ht="19.899999999999999" customHeight="1" x14ac:dyDescent="0.35">
      <c r="C471" s="20"/>
    </row>
    <row r="472" spans="3:3" ht="19.899999999999999" customHeight="1" x14ac:dyDescent="0.35">
      <c r="C472" s="20"/>
    </row>
  </sheetData>
  <dataValidations count="4">
    <dataValidation type="list" allowBlank="1" showInputMessage="1" showErrorMessage="1" sqref="C463:C472" xr:uid="{00000000-0002-0000-0500-000000000000}">
      <formula1>SousCatégories</formula1>
    </dataValidation>
    <dataValidation type="list" allowBlank="1" showInputMessage="1" showErrorMessage="1" sqref="B7:B462" xr:uid="{00000000-0002-0000-0500-000001000000}">
      <formula1>POG</formula1>
    </dataValidation>
    <dataValidation type="list" allowBlank="1" showInputMessage="1" showErrorMessage="1" sqref="E7:E462" xr:uid="{00000000-0002-0000-0500-000002000000}">
      <formula1>"ponctuel,récurrent"</formula1>
    </dataValidation>
    <dataValidation type="list" allowBlank="1" showInputMessage="1" showErrorMessage="1" sqref="C7:C462" xr:uid="{3A6FDE33-CCFD-4254-BF3F-8A747630298F}">
      <formula1>Cat</formula1>
    </dataValidation>
  </dataValidation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A448-D3E4-4EFB-A52F-8E2FD74787FE}">
  <sheetPr>
    <tabColor theme="4"/>
  </sheetPr>
  <dimension ref="B2:G11"/>
  <sheetViews>
    <sheetView workbookViewId="0">
      <selection activeCell="F17" sqref="F17"/>
    </sheetView>
  </sheetViews>
  <sheetFormatPr baseColWidth="10" defaultRowHeight="14.5" x14ac:dyDescent="0.35"/>
  <cols>
    <col min="1" max="1" width="3.26953125" customWidth="1"/>
    <col min="2" max="2" width="30.90625" customWidth="1"/>
    <col min="3" max="3" width="40.453125" customWidth="1"/>
    <col min="4" max="4" width="10.1796875" customWidth="1"/>
    <col min="5" max="5" width="7.26953125" customWidth="1"/>
    <col min="6" max="6" width="60.453125" customWidth="1"/>
    <col min="7" max="7" width="8.26953125" customWidth="1"/>
  </cols>
  <sheetData>
    <row r="2" spans="2:7" x14ac:dyDescent="0.35">
      <c r="B2" s="78" t="s">
        <v>79</v>
      </c>
      <c r="C2" t="s">
        <v>87</v>
      </c>
      <c r="D2" s="79">
        <f>GETPIVOTDATA("Masse annuelle (kg/an)",'Analyse - contamination'!$A$4)</f>
        <v>93846.5</v>
      </c>
      <c r="E2" t="s">
        <v>80</v>
      </c>
    </row>
    <row r="3" spans="2:7" x14ac:dyDescent="0.35">
      <c r="B3" s="78"/>
      <c r="D3" s="79"/>
    </row>
    <row r="4" spans="2:7" x14ac:dyDescent="0.35">
      <c r="B4" s="78" t="s">
        <v>76</v>
      </c>
      <c r="C4" t="s">
        <v>86</v>
      </c>
      <c r="D4" s="79">
        <f>SUMIF(Carac[Type actuel],"Valorisation",Carac[Masse annuelle (kg/an)])</f>
        <v>64526.200000000004</v>
      </c>
      <c r="E4" t="s">
        <v>80</v>
      </c>
    </row>
    <row r="5" spans="2:7" x14ac:dyDescent="0.35">
      <c r="B5" s="78" t="s">
        <v>77</v>
      </c>
      <c r="C5" t="s">
        <v>81</v>
      </c>
      <c r="D5" s="79">
        <f>GETPIVOTDATA("Masse annuelle (kg/an)",'Analyse - contamination'!$A$4,"Contaminant?","mal trié")</f>
        <v>42786.899999999994</v>
      </c>
      <c r="E5" t="s">
        <v>80</v>
      </c>
    </row>
    <row r="6" spans="2:7" x14ac:dyDescent="0.35">
      <c r="B6" s="78" t="s">
        <v>78</v>
      </c>
      <c r="C6" t="s">
        <v>82</v>
      </c>
      <c r="D6" s="79">
        <f>SUMIF(Carac[Type recommandé],"Valorisation",Carac[Masse annuelle (kg/an)])</f>
        <v>86574.400000000023</v>
      </c>
      <c r="E6" t="s">
        <v>80</v>
      </c>
    </row>
    <row r="7" spans="2:7" x14ac:dyDescent="0.35">
      <c r="B7" s="78"/>
    </row>
    <row r="8" spans="2:7" x14ac:dyDescent="0.35">
      <c r="B8" s="78"/>
    </row>
    <row r="9" spans="2:7" x14ac:dyDescent="0.35">
      <c r="B9" s="78" t="s">
        <v>71</v>
      </c>
      <c r="C9" t="s">
        <v>75</v>
      </c>
      <c r="D9" s="77">
        <f>D4/D2</f>
        <v>0.68757172616986251</v>
      </c>
      <c r="F9" s="82" t="s">
        <v>100</v>
      </c>
      <c r="G9" s="77">
        <f>D4/D6</f>
        <v>0.74532656304866085</v>
      </c>
    </row>
    <row r="10" spans="2:7" x14ac:dyDescent="0.35">
      <c r="B10" s="78" t="s">
        <v>72</v>
      </c>
      <c r="C10" t="s">
        <v>74</v>
      </c>
      <c r="D10" s="77">
        <f>(D4-D5)/D2</f>
        <v>0.23164742425130411</v>
      </c>
      <c r="F10" s="82" t="s">
        <v>101</v>
      </c>
      <c r="G10" s="77">
        <f>(D4-D5)/D6</f>
        <v>0.2511054076031714</v>
      </c>
    </row>
    <row r="11" spans="2:7" x14ac:dyDescent="0.35">
      <c r="B11" s="78" t="s">
        <v>73</v>
      </c>
      <c r="C11" t="s">
        <v>85</v>
      </c>
      <c r="D11" s="77">
        <f>D6/D2</f>
        <v>0.9225106956572704</v>
      </c>
    </row>
  </sheetData>
  <pageMargins left="0.7" right="0.7" top="0.75" bottom="0.75" header="0.3" footer="0.3"/>
  <pageSetup paperSize="256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DC883-8A29-418D-B4B3-C3DEA6FFF732}">
  <sheetPr>
    <tabColor theme="4"/>
  </sheetPr>
  <dimension ref="A1:M14"/>
  <sheetViews>
    <sheetView workbookViewId="0">
      <selection activeCell="B18" sqref="B18"/>
    </sheetView>
  </sheetViews>
  <sheetFormatPr baseColWidth="10" defaultRowHeight="14.5" x14ac:dyDescent="0.35"/>
  <cols>
    <col min="1" max="1" width="29.90625" bestFit="1" customWidth="1"/>
    <col min="2" max="2" width="27.26953125" bestFit="1" customWidth="1"/>
    <col min="3" max="3" width="7.36328125" bestFit="1" customWidth="1"/>
    <col min="4" max="5" width="18.08984375" bestFit="1" customWidth="1"/>
    <col min="6" max="6" width="6.81640625" bestFit="1" customWidth="1"/>
    <col min="7" max="7" width="7.81640625" bestFit="1" customWidth="1"/>
    <col min="8" max="8" width="14.54296875" bestFit="1" customWidth="1"/>
    <col min="9" max="9" width="11" bestFit="1" customWidth="1"/>
    <col min="10" max="10" width="15.26953125" bestFit="1" customWidth="1"/>
    <col min="11" max="11" width="16.54296875" bestFit="1" customWidth="1"/>
    <col min="12" max="12" width="6.81640625" bestFit="1" customWidth="1"/>
    <col min="13" max="14" width="11.7265625" bestFit="1" customWidth="1"/>
    <col min="15" max="26" width="6.36328125" bestFit="1" customWidth="1"/>
    <col min="27" max="54" width="7.36328125" bestFit="1" customWidth="1"/>
    <col min="55" max="55" width="11.7265625" bestFit="1" customWidth="1"/>
  </cols>
  <sheetData>
    <row r="1" spans="1:13" ht="15.5" x14ac:dyDescent="0.35">
      <c r="A1" s="43" t="s">
        <v>69</v>
      </c>
    </row>
    <row r="2" spans="1:13" ht="15.5" x14ac:dyDescent="0.35">
      <c r="A2" s="5" t="s">
        <v>93</v>
      </c>
    </row>
    <row r="3" spans="1:13" ht="15.5" x14ac:dyDescent="0.35">
      <c r="A3" s="5" t="s">
        <v>94</v>
      </c>
    </row>
    <row r="4" spans="1:13" ht="15.5" x14ac:dyDescent="0.35">
      <c r="A4" s="5" t="s">
        <v>97</v>
      </c>
    </row>
    <row r="6" spans="1:13" x14ac:dyDescent="0.35">
      <c r="A6" s="3" t="s">
        <v>6</v>
      </c>
      <c r="B6" s="3" t="s">
        <v>8</v>
      </c>
    </row>
    <row r="7" spans="1:13" x14ac:dyDescent="0.35">
      <c r="A7" s="3" t="s">
        <v>5</v>
      </c>
      <c r="B7" t="s">
        <v>99</v>
      </c>
      <c r="C7" t="s">
        <v>47</v>
      </c>
      <c r="D7" t="s">
        <v>40</v>
      </c>
      <c r="E7" t="s">
        <v>3</v>
      </c>
      <c r="F7" t="s">
        <v>51</v>
      </c>
      <c r="G7" t="s">
        <v>46</v>
      </c>
      <c r="H7" t="s">
        <v>49</v>
      </c>
      <c r="I7" t="s">
        <v>50</v>
      </c>
      <c r="J7" t="s">
        <v>48</v>
      </c>
      <c r="K7" t="s">
        <v>55</v>
      </c>
      <c r="L7" t="s">
        <v>0</v>
      </c>
      <c r="M7" t="s">
        <v>4</v>
      </c>
    </row>
    <row r="8" spans="1:13" x14ac:dyDescent="0.35">
      <c r="A8" s="1" t="s">
        <v>12</v>
      </c>
      <c r="B8" s="95"/>
      <c r="C8" s="95">
        <v>3124.3999999999996</v>
      </c>
      <c r="D8" s="95"/>
      <c r="E8" s="95"/>
      <c r="F8" s="95"/>
      <c r="G8" s="95">
        <v>1175.3000000000002</v>
      </c>
      <c r="H8" s="95"/>
      <c r="I8" s="95"/>
      <c r="J8" s="95">
        <v>2204.6</v>
      </c>
      <c r="K8" s="95"/>
      <c r="L8" s="95"/>
      <c r="M8" s="95">
        <v>6504.2999999999993</v>
      </c>
    </row>
    <row r="9" spans="1:13" x14ac:dyDescent="0.35">
      <c r="A9" s="1" t="s">
        <v>45</v>
      </c>
      <c r="B9" s="95">
        <v>2330</v>
      </c>
      <c r="C9" s="95">
        <v>2875</v>
      </c>
      <c r="D9" s="95"/>
      <c r="E9" s="95">
        <v>1335</v>
      </c>
      <c r="F9" s="95">
        <v>1845</v>
      </c>
      <c r="G9" s="95">
        <v>2450</v>
      </c>
      <c r="H9" s="95">
        <v>460</v>
      </c>
      <c r="I9" s="95">
        <v>1640</v>
      </c>
      <c r="J9" s="95">
        <v>850</v>
      </c>
      <c r="K9" s="95">
        <v>2060</v>
      </c>
      <c r="L9" s="95">
        <v>1740</v>
      </c>
      <c r="M9" s="95">
        <v>17585</v>
      </c>
    </row>
    <row r="10" spans="1:13" x14ac:dyDescent="0.35">
      <c r="A10" s="1" t="s">
        <v>105</v>
      </c>
      <c r="B10" s="95">
        <v>4321.6000000000004</v>
      </c>
      <c r="C10" s="95">
        <v>248.2</v>
      </c>
      <c r="D10" s="95">
        <v>18.2</v>
      </c>
      <c r="E10" s="95">
        <v>1883.4</v>
      </c>
      <c r="F10" s="95">
        <v>2905.3999999999996</v>
      </c>
      <c r="G10" s="95"/>
      <c r="H10" s="95">
        <v>14.600000000000001</v>
      </c>
      <c r="I10" s="95">
        <v>5788.9</v>
      </c>
      <c r="J10" s="95">
        <v>6526.2000000000007</v>
      </c>
      <c r="K10" s="95">
        <v>4400.5</v>
      </c>
      <c r="L10" s="95">
        <v>3255.8</v>
      </c>
      <c r="M10" s="95">
        <v>29362.799999999999</v>
      </c>
    </row>
    <row r="11" spans="1:13" x14ac:dyDescent="0.35">
      <c r="A11" s="1" t="s">
        <v>13</v>
      </c>
      <c r="B11" s="95">
        <v>328.5</v>
      </c>
      <c r="C11" s="95">
        <v>226.3</v>
      </c>
      <c r="D11" s="95"/>
      <c r="E11" s="95">
        <v>1949.1</v>
      </c>
      <c r="F11" s="95"/>
      <c r="G11" s="95">
        <v>781.09999999999991</v>
      </c>
      <c r="H11" s="95">
        <v>1109.5999999999999</v>
      </c>
      <c r="I11" s="95">
        <v>2759.3999999999996</v>
      </c>
      <c r="J11" s="95"/>
      <c r="K11" s="95">
        <v>2766.7</v>
      </c>
      <c r="L11" s="95"/>
      <c r="M11" s="95">
        <v>9920.6999999999989</v>
      </c>
    </row>
    <row r="12" spans="1:13" x14ac:dyDescent="0.35">
      <c r="A12" s="1" t="s">
        <v>11</v>
      </c>
      <c r="B12" s="95">
        <v>292</v>
      </c>
      <c r="C12" s="95">
        <v>481.79999999999995</v>
      </c>
      <c r="D12" s="95"/>
      <c r="E12" s="95">
        <v>2927.3</v>
      </c>
      <c r="F12" s="95">
        <v>1766.6</v>
      </c>
      <c r="G12" s="95">
        <v>18928.900000000001</v>
      </c>
      <c r="H12" s="95">
        <v>182.5</v>
      </c>
      <c r="I12" s="95">
        <v>438</v>
      </c>
      <c r="J12" s="95">
        <v>1927.1999999999998</v>
      </c>
      <c r="K12" s="95">
        <v>1591.4</v>
      </c>
      <c r="L12" s="95">
        <v>1912.6</v>
      </c>
      <c r="M12" s="95">
        <v>30448.300000000003</v>
      </c>
    </row>
    <row r="13" spans="1:13" x14ac:dyDescent="0.35">
      <c r="A13" s="1" t="s">
        <v>134</v>
      </c>
      <c r="B13" s="95"/>
      <c r="C13" s="95"/>
      <c r="D13" s="95">
        <v>25.4</v>
      </c>
      <c r="E13" s="95"/>
      <c r="F13" s="95"/>
      <c r="G13" s="95"/>
      <c r="H13" s="95"/>
      <c r="I13" s="95"/>
      <c r="J13" s="95"/>
      <c r="K13" s="95"/>
      <c r="L13" s="95"/>
      <c r="M13" s="95">
        <v>25.4</v>
      </c>
    </row>
    <row r="14" spans="1:13" x14ac:dyDescent="0.35">
      <c r="A14" s="1" t="s">
        <v>4</v>
      </c>
      <c r="B14" s="95">
        <v>7272.1</v>
      </c>
      <c r="C14" s="95">
        <v>6955.7</v>
      </c>
      <c r="D14" s="95">
        <v>43.599999999999994</v>
      </c>
      <c r="E14" s="95">
        <v>8094.8</v>
      </c>
      <c r="F14" s="95">
        <v>6517</v>
      </c>
      <c r="G14" s="95">
        <v>23335.300000000003</v>
      </c>
      <c r="H14" s="95">
        <v>1766.6999999999998</v>
      </c>
      <c r="I14" s="95">
        <v>10626.3</v>
      </c>
      <c r="J14" s="95">
        <v>11508</v>
      </c>
      <c r="K14" s="95">
        <v>10818.6</v>
      </c>
      <c r="L14" s="95">
        <v>6908.4</v>
      </c>
      <c r="M14" s="95">
        <v>93846.5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35DB0-65A7-4210-89D2-B222D719E558}">
  <sheetPr>
    <tabColor theme="4"/>
  </sheetPr>
  <dimension ref="A1:D18"/>
  <sheetViews>
    <sheetView workbookViewId="0">
      <selection activeCell="E11" sqref="E11"/>
    </sheetView>
  </sheetViews>
  <sheetFormatPr baseColWidth="10" defaultRowHeight="14.5" x14ac:dyDescent="0.35"/>
  <cols>
    <col min="1" max="1" width="29.90625" bestFit="1" customWidth="1"/>
    <col min="2" max="2" width="22.26953125" bestFit="1" customWidth="1"/>
    <col min="3" max="3" width="7.81640625" bestFit="1" customWidth="1"/>
    <col min="4" max="4" width="11.7265625" bestFit="1" customWidth="1"/>
    <col min="5" max="5" width="18.08984375" bestFit="1" customWidth="1"/>
    <col min="6" max="6" width="6.81640625" bestFit="1" customWidth="1"/>
    <col min="7" max="7" width="7.81640625" bestFit="1" customWidth="1"/>
    <col min="8" max="8" width="14.54296875" bestFit="1" customWidth="1"/>
    <col min="9" max="9" width="11" bestFit="1" customWidth="1"/>
    <col min="10" max="10" width="15.26953125" bestFit="1" customWidth="1"/>
    <col min="11" max="11" width="16.54296875" bestFit="1" customWidth="1"/>
    <col min="12" max="12" width="6.81640625" bestFit="1" customWidth="1"/>
    <col min="13" max="14" width="11.7265625" bestFit="1" customWidth="1"/>
    <col min="15" max="26" width="6.36328125" bestFit="1" customWidth="1"/>
    <col min="27" max="54" width="7.36328125" bestFit="1" customWidth="1"/>
    <col min="55" max="55" width="11.7265625" bestFit="1" customWidth="1"/>
  </cols>
  <sheetData>
    <row r="1" spans="1:4" ht="15.5" x14ac:dyDescent="0.35">
      <c r="A1" s="43" t="s">
        <v>90</v>
      </c>
    </row>
    <row r="2" spans="1:4" ht="15.5" x14ac:dyDescent="0.35">
      <c r="A2" s="5" t="s">
        <v>95</v>
      </c>
    </row>
    <row r="4" spans="1:4" x14ac:dyDescent="0.35">
      <c r="A4" s="3" t="s">
        <v>6</v>
      </c>
      <c r="B4" s="3" t="s">
        <v>8</v>
      </c>
    </row>
    <row r="5" spans="1:4" x14ac:dyDescent="0.35">
      <c r="A5" s="3" t="s">
        <v>5</v>
      </c>
      <c r="B5" t="s">
        <v>88</v>
      </c>
      <c r="C5" t="s">
        <v>89</v>
      </c>
      <c r="D5" t="s">
        <v>4</v>
      </c>
    </row>
    <row r="6" spans="1:4" x14ac:dyDescent="0.35">
      <c r="A6" s="1" t="s">
        <v>99</v>
      </c>
      <c r="B6" s="95">
        <v>4321.6000000000004</v>
      </c>
      <c r="C6" s="95">
        <v>2950.5</v>
      </c>
      <c r="D6" s="95">
        <v>7272.1</v>
      </c>
    </row>
    <row r="7" spans="1:4" x14ac:dyDescent="0.35">
      <c r="A7" s="1" t="s">
        <v>47</v>
      </c>
      <c r="B7" s="95">
        <v>5947.5</v>
      </c>
      <c r="C7" s="95">
        <v>1008.2</v>
      </c>
      <c r="D7" s="95">
        <v>6955.7</v>
      </c>
    </row>
    <row r="8" spans="1:4" x14ac:dyDescent="0.35">
      <c r="A8" s="1" t="s">
        <v>40</v>
      </c>
      <c r="B8" s="95"/>
      <c r="C8" s="95">
        <v>43.599999999999994</v>
      </c>
      <c r="D8" s="95">
        <v>43.599999999999994</v>
      </c>
    </row>
    <row r="9" spans="1:4" x14ac:dyDescent="0.35">
      <c r="A9" s="1" t="s">
        <v>3</v>
      </c>
      <c r="B9" s="95">
        <v>1195</v>
      </c>
      <c r="C9" s="95">
        <v>6899.8000000000011</v>
      </c>
      <c r="D9" s="95">
        <v>8094.8000000000011</v>
      </c>
    </row>
    <row r="10" spans="1:4" x14ac:dyDescent="0.35">
      <c r="A10" s="1" t="s">
        <v>51</v>
      </c>
      <c r="B10" s="95">
        <v>3591.6</v>
      </c>
      <c r="C10" s="95">
        <v>2925.3999999999996</v>
      </c>
      <c r="D10" s="95">
        <v>6517</v>
      </c>
    </row>
    <row r="11" spans="1:4" x14ac:dyDescent="0.35">
      <c r="A11" s="1" t="s">
        <v>46</v>
      </c>
      <c r="B11" s="95">
        <v>22765.3</v>
      </c>
      <c r="C11" s="95">
        <v>570</v>
      </c>
      <c r="D11" s="95">
        <v>23335.3</v>
      </c>
    </row>
    <row r="12" spans="1:4" x14ac:dyDescent="0.35">
      <c r="A12" s="1" t="s">
        <v>49</v>
      </c>
      <c r="B12" s="95">
        <v>1627.1</v>
      </c>
      <c r="C12" s="95">
        <v>139.6</v>
      </c>
      <c r="D12" s="95">
        <v>1766.6999999999998</v>
      </c>
    </row>
    <row r="13" spans="1:4" x14ac:dyDescent="0.35">
      <c r="A13" s="1" t="s">
        <v>50</v>
      </c>
      <c r="B13" s="95">
        <v>4577.3999999999996</v>
      </c>
      <c r="C13" s="95">
        <v>6048.9</v>
      </c>
      <c r="D13" s="95">
        <v>10626.3</v>
      </c>
    </row>
    <row r="14" spans="1:4" x14ac:dyDescent="0.35">
      <c r="A14" s="1" t="s">
        <v>48</v>
      </c>
      <c r="B14" s="95">
        <v>4236.7999999999993</v>
      </c>
      <c r="C14" s="95">
        <v>7271.2000000000007</v>
      </c>
      <c r="D14" s="95">
        <v>11508</v>
      </c>
    </row>
    <row r="15" spans="1:4" x14ac:dyDescent="0.35">
      <c r="A15" s="1" t="s">
        <v>55</v>
      </c>
      <c r="B15" s="95">
        <v>49.7</v>
      </c>
      <c r="C15" s="95">
        <v>10768.900000000001</v>
      </c>
      <c r="D15" s="95">
        <v>10818.600000000002</v>
      </c>
    </row>
    <row r="16" spans="1:4" x14ac:dyDescent="0.35">
      <c r="A16" s="1" t="s">
        <v>0</v>
      </c>
      <c r="B16" s="95">
        <v>2747.6</v>
      </c>
      <c r="C16" s="95">
        <v>4160.8</v>
      </c>
      <c r="D16" s="95">
        <v>6908.4</v>
      </c>
    </row>
    <row r="17" spans="1:4" x14ac:dyDescent="0.35">
      <c r="A17" s="1" t="s">
        <v>134</v>
      </c>
      <c r="B17" s="95">
        <v>0</v>
      </c>
      <c r="C17" s="95"/>
      <c r="D17" s="95">
        <v>0</v>
      </c>
    </row>
    <row r="18" spans="1:4" x14ac:dyDescent="0.35">
      <c r="A18" s="1" t="s">
        <v>4</v>
      </c>
      <c r="B18" s="95">
        <v>51059.6</v>
      </c>
      <c r="C18" s="95">
        <v>42786.900000000009</v>
      </c>
      <c r="D18" s="95">
        <v>93846.5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C3340-9AB4-49B6-B8C7-47379D6C3AA1}">
  <sheetPr>
    <tabColor theme="4"/>
  </sheetPr>
  <dimension ref="A1:D12"/>
  <sheetViews>
    <sheetView workbookViewId="0">
      <selection activeCell="A4" sqref="A4:XFD4"/>
    </sheetView>
  </sheetViews>
  <sheetFormatPr baseColWidth="10" defaultRowHeight="14.5" x14ac:dyDescent="0.35"/>
  <cols>
    <col min="1" max="1" width="32.08984375" bestFit="1" customWidth="1"/>
    <col min="2" max="2" width="22.26953125" bestFit="1" customWidth="1"/>
    <col min="3" max="3" width="7.81640625" bestFit="1" customWidth="1"/>
    <col min="4" max="4" width="11.7265625" bestFit="1" customWidth="1"/>
    <col min="5" max="5" width="18.08984375" bestFit="1" customWidth="1"/>
    <col min="6" max="6" width="6.81640625" bestFit="1" customWidth="1"/>
    <col min="7" max="7" width="7.81640625" bestFit="1" customWidth="1"/>
    <col min="8" max="8" width="14.54296875" bestFit="1" customWidth="1"/>
    <col min="9" max="9" width="11" bestFit="1" customWidth="1"/>
    <col min="10" max="10" width="15.26953125" bestFit="1" customWidth="1"/>
    <col min="11" max="11" width="16.54296875" bestFit="1" customWidth="1"/>
    <col min="12" max="12" width="6.81640625" bestFit="1" customWidth="1"/>
    <col min="13" max="14" width="11.7265625" bestFit="1" customWidth="1"/>
    <col min="15" max="26" width="6.36328125" bestFit="1" customWidth="1"/>
    <col min="27" max="54" width="7.36328125" bestFit="1" customWidth="1"/>
    <col min="55" max="55" width="11.7265625" bestFit="1" customWidth="1"/>
  </cols>
  <sheetData>
    <row r="1" spans="1:4" ht="15.5" x14ac:dyDescent="0.35">
      <c r="A1" s="43" t="s">
        <v>70</v>
      </c>
    </row>
    <row r="2" spans="1:4" ht="15.5" x14ac:dyDescent="0.35">
      <c r="A2" s="5" t="s">
        <v>96</v>
      </c>
    </row>
    <row r="4" spans="1:4" x14ac:dyDescent="0.35">
      <c r="A4" s="3" t="s">
        <v>6</v>
      </c>
      <c r="B4" s="3" t="s">
        <v>8</v>
      </c>
    </row>
    <row r="5" spans="1:4" x14ac:dyDescent="0.35">
      <c r="A5" s="3" t="s">
        <v>5</v>
      </c>
      <c r="B5" t="s">
        <v>88</v>
      </c>
      <c r="C5" t="s">
        <v>89</v>
      </c>
      <c r="D5" t="s">
        <v>4</v>
      </c>
    </row>
    <row r="6" spans="1:4" x14ac:dyDescent="0.35">
      <c r="A6" s="1" t="s">
        <v>68</v>
      </c>
      <c r="B6" s="95">
        <v>4321.6000000000004</v>
      </c>
      <c r="C6" s="95">
        <v>24998.7</v>
      </c>
      <c r="D6" s="95">
        <v>29320.300000000003</v>
      </c>
    </row>
    <row r="7" spans="1:4" x14ac:dyDescent="0.35">
      <c r="A7" s="4" t="s">
        <v>39</v>
      </c>
      <c r="B7" s="95">
        <v>4321.6000000000004</v>
      </c>
      <c r="C7" s="95">
        <v>24998.7</v>
      </c>
      <c r="D7" s="95">
        <v>29320.300000000003</v>
      </c>
    </row>
    <row r="8" spans="1:4" x14ac:dyDescent="0.35">
      <c r="A8" s="1" t="s">
        <v>42</v>
      </c>
      <c r="B8" s="95">
        <v>46738</v>
      </c>
      <c r="C8" s="95">
        <v>17788.2</v>
      </c>
      <c r="D8" s="95">
        <v>64526.200000000004</v>
      </c>
    </row>
    <row r="9" spans="1:4" x14ac:dyDescent="0.35">
      <c r="A9" s="4" t="s">
        <v>108</v>
      </c>
      <c r="B9" s="95">
        <v>45493.3</v>
      </c>
      <c r="C9" s="95">
        <v>14020</v>
      </c>
      <c r="D9" s="95">
        <v>59513.3</v>
      </c>
    </row>
    <row r="10" spans="1:4" x14ac:dyDescent="0.35">
      <c r="A10" s="4" t="s">
        <v>56</v>
      </c>
      <c r="B10" s="95">
        <v>1195</v>
      </c>
      <c r="C10" s="95">
        <v>3750</v>
      </c>
      <c r="D10" s="95">
        <v>4945</v>
      </c>
    </row>
    <row r="11" spans="1:4" x14ac:dyDescent="0.35">
      <c r="A11" s="4" t="s">
        <v>54</v>
      </c>
      <c r="B11" s="95">
        <v>49.7</v>
      </c>
      <c r="C11" s="95">
        <v>18.2</v>
      </c>
      <c r="D11" s="95">
        <v>67.900000000000006</v>
      </c>
    </row>
    <row r="12" spans="1:4" x14ac:dyDescent="0.35">
      <c r="A12" s="1" t="s">
        <v>4</v>
      </c>
      <c r="B12" s="95">
        <v>51059.6</v>
      </c>
      <c r="C12" s="95">
        <v>42786.899999999994</v>
      </c>
      <c r="D12" s="95">
        <v>93846.5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889A2A7205894E94E78196D74A3E06" ma:contentTypeVersion="13" ma:contentTypeDescription="Crée un document." ma:contentTypeScope="" ma:versionID="74204dd254a8ac9a04b97081f77fdd52">
  <xsd:schema xmlns:xsd="http://www.w3.org/2001/XMLSchema" xmlns:xs="http://www.w3.org/2001/XMLSchema" xmlns:p="http://schemas.microsoft.com/office/2006/metadata/properties" xmlns:ns2="643d973b-4e1a-4596-ad98-dd947498e134" xmlns:ns3="82e5dfce-7667-41b0-8330-cb649a9b512a" targetNamespace="http://schemas.microsoft.com/office/2006/metadata/properties" ma:root="true" ma:fieldsID="8850a289ec6ff24168685a6f8d0c0d00" ns2:_="" ns3:_="">
    <xsd:import namespace="643d973b-4e1a-4596-ad98-dd947498e134"/>
    <xsd:import namespace="82e5dfce-7667-41b0-8330-cb649a9b51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d973b-4e1a-4596-ad98-dd947498e1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5dfce-7667-41b0-8330-cb649a9b512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421C5C-8CC4-4C10-B7DB-0992AAF42FF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49B69D-4543-4E63-839A-05BC3A70D256}"/>
</file>

<file path=customXml/itemProps3.xml><?xml version="1.0" encoding="utf-8"?>
<ds:datastoreItem xmlns:ds="http://schemas.openxmlformats.org/officeDocument/2006/customXml" ds:itemID="{8AEE6176-1B6C-4B31-B731-201229D07A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29</vt:i4>
      </vt:variant>
    </vt:vector>
  </HeadingPairs>
  <TitlesOfParts>
    <vt:vector size="39" baseType="lpstr">
      <vt:lpstr>Zones</vt:lpstr>
      <vt:lpstr>Voies de collecte</vt:lpstr>
      <vt:lpstr>Grille de tri</vt:lpstr>
      <vt:lpstr>Équipement</vt:lpstr>
      <vt:lpstr>Pesée</vt:lpstr>
      <vt:lpstr>Analyse  - performance</vt:lpstr>
      <vt:lpstr>Analyse - génération</vt:lpstr>
      <vt:lpstr>Analyse - tri</vt:lpstr>
      <vt:lpstr>Analyse - contamination</vt:lpstr>
      <vt:lpstr>À propos</vt:lpstr>
      <vt:lpstr>'Analyse - contamination'!Cat</vt:lpstr>
      <vt:lpstr>'Analyse - génération'!Cat</vt:lpstr>
      <vt:lpstr>'Analyse - tri'!Cat</vt:lpstr>
      <vt:lpstr>Cat</vt:lpstr>
      <vt:lpstr>'Analyse - contamination'!Lieu</vt:lpstr>
      <vt:lpstr>'Analyse - génération'!Lieu</vt:lpstr>
      <vt:lpstr>'Analyse - tri'!Lieu</vt:lpstr>
      <vt:lpstr>Lieu</vt:lpstr>
      <vt:lpstr>'Analyse - contamination'!Mode</vt:lpstr>
      <vt:lpstr>'Analyse - génération'!Mode</vt:lpstr>
      <vt:lpstr>'Analyse - tri'!Mode</vt:lpstr>
      <vt:lpstr>Mode</vt:lpstr>
      <vt:lpstr>'Analyse - contamination'!POG</vt:lpstr>
      <vt:lpstr>'Analyse - génération'!POG</vt:lpstr>
      <vt:lpstr>'Analyse - tri'!POG</vt:lpstr>
      <vt:lpstr>POG</vt:lpstr>
      <vt:lpstr>Secteur</vt:lpstr>
      <vt:lpstr>'Analyse - contamination'!w</vt:lpstr>
      <vt:lpstr>'Analyse - génération'!w</vt:lpstr>
      <vt:lpstr>'Analyse - tri'!w</vt:lpstr>
      <vt:lpstr>w</vt:lpstr>
      <vt:lpstr>'Analyse - contamination'!x</vt:lpstr>
      <vt:lpstr>'Analyse - génération'!x</vt:lpstr>
      <vt:lpstr>'Analyse - tri'!x</vt:lpstr>
      <vt:lpstr>x</vt:lpstr>
      <vt:lpstr>'Analyse - contamination'!y</vt:lpstr>
      <vt:lpstr>'Analyse - génération'!y</vt:lpstr>
      <vt:lpstr>'Analyse - tri'!y</vt:lpstr>
      <vt:lpstr>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joblo</dc:creator>
  <cp:lastModifiedBy>Julien Beaulieu</cp:lastModifiedBy>
  <cp:lastPrinted>2016-12-13T20:43:22Z</cp:lastPrinted>
  <dcterms:created xsi:type="dcterms:W3CDTF">2016-03-22T16:36:04Z</dcterms:created>
  <dcterms:modified xsi:type="dcterms:W3CDTF">2021-02-11T19:16:27Z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0x0101006B889A2A7205894E94E78196D74A3E06</vt:lpwstr>
  </property>
</Properties>
</file>